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EstaPastaDeTrabalho" defaultThemeVersion="166925"/>
  <mc:AlternateContent xmlns:mc="http://schemas.openxmlformats.org/markup-compatibility/2006">
    <mc:Choice Requires="x15">
      <x15ac:absPath xmlns:x15ac="http://schemas.microsoft.com/office/spreadsheetml/2010/11/ac" url="D:\A ATIVOS DISCO E\IPEG\6 Banca\2025\"/>
    </mc:Choice>
  </mc:AlternateContent>
  <xr:revisionPtr revIDLastSave="0" documentId="13_ncr:1_{45AF6A34-6621-432A-84B7-F77F34AD8AB2}" xr6:coauthVersionLast="47" xr6:coauthVersionMax="47" xr10:uidLastSave="{00000000-0000-0000-0000-000000000000}"/>
  <bookViews>
    <workbookView xWindow="-120" yWindow="-120" windowWidth="29040" windowHeight="15840" xr2:uid="{00000000-000D-0000-FFFF-FFFF00000000}"/>
  </bookViews>
  <sheets>
    <sheet name="Capa" sheetId="4" r:id="rId1"/>
    <sheet name="1" sheetId="1" r:id="rId2"/>
    <sheet name="2" sheetId="5" r:id="rId3"/>
    <sheet name="3" sheetId="6" r:id="rId4"/>
    <sheet name="4" sheetId="7" r:id="rId5"/>
    <sheet name="5" sheetId="8" r:id="rId6"/>
    <sheet name="6" sheetId="9" r:id="rId7"/>
    <sheet name="7" sheetId="10" r:id="rId8"/>
    <sheet name="8.1" sheetId="12" r:id="rId9"/>
    <sheet name="8.2" sheetId="13" r:id="rId10"/>
    <sheet name="8.3" sheetId="14" r:id="rId11"/>
    <sheet name="8.4" sheetId="15" r:id="rId12"/>
    <sheet name="8.5" sheetId="16" r:id="rId13"/>
    <sheet name="8.6" sheetId="18" r:id="rId14"/>
    <sheet name="8.7" sheetId="17" r:id="rId15"/>
    <sheet name="Quadro Geral" sheetId="11" r:id="rId16"/>
  </sheets>
  <definedNames>
    <definedName name="_ftn1" localSheetId="2">'2'!#REF!</definedName>
    <definedName name="_ftnref1" localSheetId="1">'1'!$D$29</definedName>
    <definedName name="_ftnref3" localSheetId="2">'2'!$D$9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10" l="1"/>
  <c r="F13" i="10"/>
  <c r="F6" i="10"/>
  <c r="F14" i="9"/>
  <c r="F6" i="9"/>
  <c r="F18" i="8"/>
  <c r="F12" i="8"/>
  <c r="F6" i="8"/>
  <c r="F14" i="7"/>
  <c r="F6" i="7"/>
  <c r="F16" i="6"/>
  <c r="F6" i="6"/>
  <c r="F22" i="5"/>
  <c r="F14" i="5"/>
  <c r="F6" i="5"/>
  <c r="F23" i="1"/>
  <c r="F14" i="1"/>
  <c r="F6" i="1"/>
  <c r="Y27" i="17"/>
  <c r="O27" i="17"/>
  <c r="I27" i="17"/>
  <c r="F27" i="17"/>
  <c r="X27" i="17" s="1"/>
  <c r="Y26" i="17"/>
  <c r="I26" i="17"/>
  <c r="F26" i="17"/>
  <c r="U26" i="17" s="1"/>
  <c r="Y25" i="17"/>
  <c r="O25" i="17"/>
  <c r="I25" i="17"/>
  <c r="F25" i="17"/>
  <c r="X25" i="17" s="1"/>
  <c r="Y24" i="17"/>
  <c r="I24" i="17"/>
  <c r="F24" i="17"/>
  <c r="U24" i="17" s="1"/>
  <c r="Y23" i="17"/>
  <c r="O23" i="17"/>
  <c r="I23" i="17"/>
  <c r="F23" i="17"/>
  <c r="X23" i="17" s="1"/>
  <c r="Y22" i="17"/>
  <c r="I22" i="17"/>
  <c r="F22" i="17"/>
  <c r="U22" i="17" s="1"/>
  <c r="Y21" i="17"/>
  <c r="O21" i="17"/>
  <c r="I21" i="17"/>
  <c r="F21" i="17"/>
  <c r="X21" i="17" s="1"/>
  <c r="Y20" i="17"/>
  <c r="I20" i="17"/>
  <c r="F20" i="17"/>
  <c r="U20" i="17" s="1"/>
  <c r="Y19" i="17"/>
  <c r="O19" i="17"/>
  <c r="I19" i="17"/>
  <c r="F19" i="17"/>
  <c r="X19" i="17" s="1"/>
  <c r="Y18" i="17"/>
  <c r="I18" i="17"/>
  <c r="F18" i="17"/>
  <c r="U18" i="17" s="1"/>
  <c r="Y17" i="17"/>
  <c r="O17" i="17"/>
  <c r="I17" i="17"/>
  <c r="F17" i="17"/>
  <c r="X17" i="17" s="1"/>
  <c r="Y16" i="17"/>
  <c r="I16" i="17"/>
  <c r="F16" i="17"/>
  <c r="U16" i="17" s="1"/>
  <c r="Y15" i="17"/>
  <c r="O15" i="17"/>
  <c r="I15" i="17"/>
  <c r="F15" i="17"/>
  <c r="X15" i="17" s="1"/>
  <c r="Y14" i="17"/>
  <c r="I14" i="17"/>
  <c r="F14" i="17"/>
  <c r="U14" i="17" s="1"/>
  <c r="Y13" i="17"/>
  <c r="O13" i="17"/>
  <c r="I13" i="17"/>
  <c r="F13" i="17"/>
  <c r="X13" i="17" s="1"/>
  <c r="Y12" i="17"/>
  <c r="I12" i="17"/>
  <c r="F12" i="17"/>
  <c r="U12" i="17" s="1"/>
  <c r="Y11" i="17"/>
  <c r="O11" i="17"/>
  <c r="I11" i="17"/>
  <c r="F11" i="17"/>
  <c r="X11" i="17" s="1"/>
  <c r="Y10" i="17"/>
  <c r="I10" i="17"/>
  <c r="F10" i="17"/>
  <c r="U10" i="17" s="1"/>
  <c r="Y36" i="18"/>
  <c r="O36" i="18"/>
  <c r="I36" i="18"/>
  <c r="F36" i="18"/>
  <c r="X36" i="18" s="1"/>
  <c r="Y35" i="18"/>
  <c r="I35" i="18"/>
  <c r="F35" i="18"/>
  <c r="U35" i="18" s="1"/>
  <c r="Y34" i="18"/>
  <c r="O34" i="18"/>
  <c r="I34" i="18"/>
  <c r="F34" i="18"/>
  <c r="X34" i="18" s="1"/>
  <c r="Y33" i="18"/>
  <c r="I33" i="18"/>
  <c r="F33" i="18"/>
  <c r="U33" i="18" s="1"/>
  <c r="Y32" i="18"/>
  <c r="O32" i="18"/>
  <c r="I32" i="18"/>
  <c r="F32" i="18"/>
  <c r="X32" i="18" s="1"/>
  <c r="Y31" i="18"/>
  <c r="I31" i="18"/>
  <c r="F31" i="18"/>
  <c r="U31" i="18" s="1"/>
  <c r="Y30" i="18"/>
  <c r="O30" i="18"/>
  <c r="I30" i="18"/>
  <c r="F30" i="18"/>
  <c r="X30" i="18" s="1"/>
  <c r="Y29" i="18"/>
  <c r="I29" i="18"/>
  <c r="F29" i="18"/>
  <c r="U29" i="18" s="1"/>
  <c r="Y28" i="18"/>
  <c r="O28" i="18"/>
  <c r="I28" i="18"/>
  <c r="F28" i="18"/>
  <c r="X28" i="18" s="1"/>
  <c r="Y27" i="18"/>
  <c r="I27" i="18"/>
  <c r="F27" i="18"/>
  <c r="U27" i="18" s="1"/>
  <c r="Y26" i="18"/>
  <c r="O26" i="18"/>
  <c r="I26" i="18"/>
  <c r="F26" i="18"/>
  <c r="X26" i="18" s="1"/>
  <c r="Y25" i="18"/>
  <c r="I25" i="18"/>
  <c r="F25" i="18"/>
  <c r="U25" i="18" s="1"/>
  <c r="Y24" i="18"/>
  <c r="O24" i="18"/>
  <c r="I24" i="18"/>
  <c r="F24" i="18"/>
  <c r="X24" i="18" s="1"/>
  <c r="Y23" i="18"/>
  <c r="I23" i="18"/>
  <c r="F23" i="18"/>
  <c r="U23" i="18" s="1"/>
  <c r="Y22" i="18"/>
  <c r="O22" i="18"/>
  <c r="I22" i="18"/>
  <c r="F22" i="18"/>
  <c r="X22" i="18" s="1"/>
  <c r="Y21" i="18"/>
  <c r="I21" i="18"/>
  <c r="F21" i="18"/>
  <c r="U21" i="18" s="1"/>
  <c r="Y20" i="18"/>
  <c r="O20" i="18"/>
  <c r="I20" i="18"/>
  <c r="F20" i="18"/>
  <c r="X20" i="18" s="1"/>
  <c r="Y19" i="18"/>
  <c r="I19" i="18"/>
  <c r="F19" i="18"/>
  <c r="U19" i="18" s="1"/>
  <c r="Y18" i="18"/>
  <c r="O18" i="18"/>
  <c r="I18" i="18"/>
  <c r="F18" i="18"/>
  <c r="X18" i="18" s="1"/>
  <c r="Y17" i="18"/>
  <c r="I17" i="18"/>
  <c r="F17" i="18"/>
  <c r="U17" i="18" s="1"/>
  <c r="Y16" i="18"/>
  <c r="O16" i="18"/>
  <c r="I16" i="18"/>
  <c r="F16" i="18"/>
  <c r="X16" i="18" s="1"/>
  <c r="Y15" i="18"/>
  <c r="I15" i="18"/>
  <c r="F15" i="18"/>
  <c r="U15" i="18" s="1"/>
  <c r="Y14" i="18"/>
  <c r="O14" i="18"/>
  <c r="I14" i="18"/>
  <c r="F14" i="18"/>
  <c r="X14" i="18" s="1"/>
  <c r="Y13" i="18"/>
  <c r="I13" i="18"/>
  <c r="F13" i="18"/>
  <c r="U13" i="18" s="1"/>
  <c r="Y12" i="18"/>
  <c r="O12" i="18"/>
  <c r="I12" i="18"/>
  <c r="F12" i="18"/>
  <c r="X12" i="18" s="1"/>
  <c r="Y11" i="18"/>
  <c r="I11" i="18"/>
  <c r="F11" i="18"/>
  <c r="U11" i="18" s="1"/>
  <c r="Y10" i="18"/>
  <c r="O10" i="18"/>
  <c r="I10" i="18"/>
  <c r="F10" i="18"/>
  <c r="X10" i="18" s="1"/>
  <c r="Y27" i="16"/>
  <c r="U27" i="16"/>
  <c r="O27" i="16"/>
  <c r="I27" i="16"/>
  <c r="F27" i="16"/>
  <c r="X27" i="16" s="1"/>
  <c r="Y26" i="16"/>
  <c r="I26" i="16"/>
  <c r="F26" i="16"/>
  <c r="U26" i="16" s="1"/>
  <c r="Y25" i="16"/>
  <c r="U25" i="16"/>
  <c r="O25" i="16"/>
  <c r="I25" i="16"/>
  <c r="F25" i="16"/>
  <c r="X25" i="16" s="1"/>
  <c r="Y24" i="16"/>
  <c r="I24" i="16"/>
  <c r="F24" i="16"/>
  <c r="U24" i="16" s="1"/>
  <c r="Y23" i="16"/>
  <c r="U23" i="16"/>
  <c r="O23" i="16"/>
  <c r="I23" i="16"/>
  <c r="F23" i="16"/>
  <c r="X23" i="16" s="1"/>
  <c r="Y22" i="16"/>
  <c r="I22" i="16"/>
  <c r="F22" i="16"/>
  <c r="U22" i="16" s="1"/>
  <c r="Y21" i="16"/>
  <c r="U21" i="16"/>
  <c r="O21" i="16"/>
  <c r="I21" i="16"/>
  <c r="F21" i="16"/>
  <c r="X21" i="16" s="1"/>
  <c r="Y20" i="16"/>
  <c r="I20" i="16"/>
  <c r="F20" i="16"/>
  <c r="U20" i="16" s="1"/>
  <c r="Y19" i="16"/>
  <c r="U19" i="16"/>
  <c r="O19" i="16"/>
  <c r="I19" i="16"/>
  <c r="F19" i="16"/>
  <c r="X19" i="16" s="1"/>
  <c r="Y18" i="16"/>
  <c r="I18" i="16"/>
  <c r="F18" i="16"/>
  <c r="U18" i="16" s="1"/>
  <c r="Y17" i="16"/>
  <c r="U17" i="16"/>
  <c r="O17" i="16"/>
  <c r="I17" i="16"/>
  <c r="F17" i="16"/>
  <c r="X17" i="16" s="1"/>
  <c r="Y16" i="16"/>
  <c r="I16" i="16"/>
  <c r="F16" i="16"/>
  <c r="U16" i="16" s="1"/>
  <c r="Y15" i="16"/>
  <c r="U15" i="16"/>
  <c r="O15" i="16"/>
  <c r="I15" i="16"/>
  <c r="F15" i="16"/>
  <c r="X15" i="16" s="1"/>
  <c r="Y14" i="16"/>
  <c r="I14" i="16"/>
  <c r="F14" i="16"/>
  <c r="U14" i="16" s="1"/>
  <c r="Y13" i="16"/>
  <c r="U13" i="16"/>
  <c r="O13" i="16"/>
  <c r="I13" i="16"/>
  <c r="F13" i="16"/>
  <c r="X13" i="16" s="1"/>
  <c r="Y12" i="16"/>
  <c r="I12" i="16"/>
  <c r="F12" i="16"/>
  <c r="U12" i="16" s="1"/>
  <c r="Y11" i="16"/>
  <c r="U11" i="16"/>
  <c r="O11" i="16"/>
  <c r="I11" i="16"/>
  <c r="F11" i="16"/>
  <c r="X11" i="16" s="1"/>
  <c r="Y10" i="16"/>
  <c r="I10" i="16"/>
  <c r="F10" i="16"/>
  <c r="U10" i="16" s="1"/>
  <c r="Y28" i="15"/>
  <c r="O28" i="15"/>
  <c r="I28" i="15"/>
  <c r="F28" i="15"/>
  <c r="X28" i="15" s="1"/>
  <c r="Y27" i="15"/>
  <c r="I27" i="15"/>
  <c r="F27" i="15"/>
  <c r="U27" i="15" s="1"/>
  <c r="Y26" i="15"/>
  <c r="O26" i="15"/>
  <c r="I26" i="15"/>
  <c r="F26" i="15"/>
  <c r="X26" i="15" s="1"/>
  <c r="Y25" i="15"/>
  <c r="I25" i="15"/>
  <c r="F25" i="15"/>
  <c r="U25" i="15" s="1"/>
  <c r="Y24" i="15"/>
  <c r="O24" i="15"/>
  <c r="I24" i="15"/>
  <c r="F24" i="15"/>
  <c r="X24" i="15" s="1"/>
  <c r="Y23" i="15"/>
  <c r="I23" i="15"/>
  <c r="F23" i="15"/>
  <c r="U23" i="15" s="1"/>
  <c r="Y22" i="15"/>
  <c r="O22" i="15"/>
  <c r="I22" i="15"/>
  <c r="F22" i="15"/>
  <c r="X22" i="15" s="1"/>
  <c r="Y21" i="15"/>
  <c r="I21" i="15"/>
  <c r="F21" i="15"/>
  <c r="U21" i="15" s="1"/>
  <c r="Y20" i="15"/>
  <c r="O20" i="15"/>
  <c r="I20" i="15"/>
  <c r="F20" i="15"/>
  <c r="X20" i="15" s="1"/>
  <c r="Y19" i="15"/>
  <c r="I19" i="15"/>
  <c r="F19" i="15"/>
  <c r="U19" i="15" s="1"/>
  <c r="Y18" i="15"/>
  <c r="O18" i="15"/>
  <c r="I18" i="15"/>
  <c r="F18" i="15"/>
  <c r="X18" i="15" s="1"/>
  <c r="Y17" i="15"/>
  <c r="I17" i="15"/>
  <c r="F17" i="15"/>
  <c r="U17" i="15" s="1"/>
  <c r="Y16" i="15"/>
  <c r="O16" i="15"/>
  <c r="I16" i="15"/>
  <c r="F16" i="15"/>
  <c r="X16" i="15" s="1"/>
  <c r="Y15" i="15"/>
  <c r="I15" i="15"/>
  <c r="F15" i="15"/>
  <c r="U15" i="15" s="1"/>
  <c r="Y14" i="15"/>
  <c r="O14" i="15"/>
  <c r="I14" i="15"/>
  <c r="F14" i="15"/>
  <c r="X14" i="15" s="1"/>
  <c r="Y13" i="15"/>
  <c r="I13" i="15"/>
  <c r="F13" i="15"/>
  <c r="U13" i="15" s="1"/>
  <c r="Y12" i="15"/>
  <c r="O12" i="15"/>
  <c r="I12" i="15"/>
  <c r="F12" i="15"/>
  <c r="X12" i="15" s="1"/>
  <c r="Y11" i="15"/>
  <c r="I11" i="15"/>
  <c r="F11" i="15"/>
  <c r="U11" i="15" s="1"/>
  <c r="Y10" i="15"/>
  <c r="O10" i="15"/>
  <c r="I10" i="15"/>
  <c r="F10" i="15"/>
  <c r="X10" i="15" s="1"/>
  <c r="Y19" i="14"/>
  <c r="U19" i="14"/>
  <c r="O19" i="14"/>
  <c r="I19" i="14"/>
  <c r="F19" i="14"/>
  <c r="X19" i="14" s="1"/>
  <c r="Y18" i="14"/>
  <c r="U18" i="14"/>
  <c r="O18" i="14"/>
  <c r="I18" i="14"/>
  <c r="F18" i="14"/>
  <c r="X18" i="14" s="1"/>
  <c r="Y17" i="14"/>
  <c r="I17" i="14"/>
  <c r="F17" i="14"/>
  <c r="U17" i="14" s="1"/>
  <c r="Y16" i="14"/>
  <c r="U16" i="14"/>
  <c r="O16" i="14"/>
  <c r="I16" i="14"/>
  <c r="F16" i="14"/>
  <c r="X16" i="14" s="1"/>
  <c r="Y15" i="14"/>
  <c r="I15" i="14"/>
  <c r="F15" i="14"/>
  <c r="U15" i="14" s="1"/>
  <c r="Y14" i="14"/>
  <c r="U14" i="14"/>
  <c r="O14" i="14"/>
  <c r="I14" i="14"/>
  <c r="F14" i="14"/>
  <c r="X14" i="14" s="1"/>
  <c r="Y13" i="14"/>
  <c r="I13" i="14"/>
  <c r="F13" i="14"/>
  <c r="U13" i="14" s="1"/>
  <c r="Y12" i="14"/>
  <c r="U12" i="14"/>
  <c r="O12" i="14"/>
  <c r="I12" i="14"/>
  <c r="F12" i="14"/>
  <c r="X12" i="14" s="1"/>
  <c r="Y11" i="14"/>
  <c r="I11" i="14"/>
  <c r="F11" i="14"/>
  <c r="U11" i="14" s="1"/>
  <c r="Y10" i="14"/>
  <c r="U10" i="14"/>
  <c r="O10" i="14"/>
  <c r="I10" i="14"/>
  <c r="F10" i="14"/>
  <c r="X10" i="14" s="1"/>
  <c r="Y38" i="14"/>
  <c r="I38" i="14"/>
  <c r="F38" i="14"/>
  <c r="X38" i="14" s="1"/>
  <c r="Y37" i="14"/>
  <c r="I37" i="14"/>
  <c r="F37" i="14"/>
  <c r="U37" i="14" s="1"/>
  <c r="Y36" i="14"/>
  <c r="I36" i="14"/>
  <c r="F36" i="14"/>
  <c r="X36" i="14" s="1"/>
  <c r="Y35" i="14"/>
  <c r="I35" i="14"/>
  <c r="F35" i="14"/>
  <c r="U35" i="14" s="1"/>
  <c r="Y34" i="14"/>
  <c r="I34" i="14"/>
  <c r="F34" i="14"/>
  <c r="X34" i="14" s="1"/>
  <c r="Y33" i="14"/>
  <c r="I33" i="14"/>
  <c r="F33" i="14"/>
  <c r="U33" i="14" s="1"/>
  <c r="Y32" i="14"/>
  <c r="I32" i="14"/>
  <c r="F32" i="14"/>
  <c r="X32" i="14" s="1"/>
  <c r="Y31" i="14"/>
  <c r="I31" i="14"/>
  <c r="F31" i="14"/>
  <c r="U31" i="14" s="1"/>
  <c r="Y30" i="14"/>
  <c r="I30" i="14"/>
  <c r="F30" i="14"/>
  <c r="X30" i="14" s="1"/>
  <c r="Y29" i="14"/>
  <c r="I29" i="14"/>
  <c r="F29" i="14"/>
  <c r="U29" i="14" s="1"/>
  <c r="Y28" i="14"/>
  <c r="I28" i="14"/>
  <c r="F28" i="14"/>
  <c r="X28" i="14" s="1"/>
  <c r="Y27" i="14"/>
  <c r="I27" i="14"/>
  <c r="F27" i="14"/>
  <c r="U27" i="14" s="1"/>
  <c r="Y26" i="14"/>
  <c r="I26" i="14"/>
  <c r="F26" i="14"/>
  <c r="X26" i="14" s="1"/>
  <c r="Y25" i="14"/>
  <c r="I25" i="14"/>
  <c r="F25" i="14"/>
  <c r="U25" i="14" s="1"/>
  <c r="Y24" i="14"/>
  <c r="I24" i="14"/>
  <c r="F24" i="14"/>
  <c r="X24" i="14" s="1"/>
  <c r="Y23" i="14"/>
  <c r="I23" i="14"/>
  <c r="F23" i="14"/>
  <c r="U23" i="14" s="1"/>
  <c r="Y22" i="14"/>
  <c r="I22" i="14"/>
  <c r="F22" i="14"/>
  <c r="X22" i="14" s="1"/>
  <c r="Y21" i="14"/>
  <c r="I21" i="14"/>
  <c r="F21" i="14"/>
  <c r="U21" i="14" s="1"/>
  <c r="Y20" i="14"/>
  <c r="I20" i="14"/>
  <c r="F20" i="14"/>
  <c r="X20" i="14" s="1"/>
  <c r="Y27" i="13"/>
  <c r="U27" i="13"/>
  <c r="O27" i="13"/>
  <c r="I27" i="13"/>
  <c r="F27" i="13"/>
  <c r="X27" i="13" s="1"/>
  <c r="Y26" i="13"/>
  <c r="I26" i="13"/>
  <c r="F26" i="13"/>
  <c r="U26" i="13" s="1"/>
  <c r="Y25" i="13"/>
  <c r="U25" i="13"/>
  <c r="O25" i="13"/>
  <c r="I25" i="13"/>
  <c r="F25" i="13"/>
  <c r="X25" i="13" s="1"/>
  <c r="Y24" i="13"/>
  <c r="I24" i="13"/>
  <c r="F24" i="13"/>
  <c r="U24" i="13" s="1"/>
  <c r="Y23" i="13"/>
  <c r="U23" i="13"/>
  <c r="O23" i="13"/>
  <c r="I23" i="13"/>
  <c r="F23" i="13"/>
  <c r="X23" i="13" s="1"/>
  <c r="Y22" i="13"/>
  <c r="I22" i="13"/>
  <c r="F22" i="13"/>
  <c r="U22" i="13" s="1"/>
  <c r="Y21" i="13"/>
  <c r="U21" i="13"/>
  <c r="O21" i="13"/>
  <c r="I21" i="13"/>
  <c r="F21" i="13"/>
  <c r="X21" i="13" s="1"/>
  <c r="Y20" i="13"/>
  <c r="I20" i="13"/>
  <c r="F20" i="13"/>
  <c r="U20" i="13" s="1"/>
  <c r="Y19" i="13"/>
  <c r="U19" i="13"/>
  <c r="O19" i="13"/>
  <c r="I19" i="13"/>
  <c r="F19" i="13"/>
  <c r="X19" i="13" s="1"/>
  <c r="Y18" i="13"/>
  <c r="I18" i="13"/>
  <c r="F18" i="13"/>
  <c r="U18" i="13" s="1"/>
  <c r="Y17" i="13"/>
  <c r="U17" i="13"/>
  <c r="O17" i="13"/>
  <c r="I17" i="13"/>
  <c r="F17" i="13"/>
  <c r="X17" i="13" s="1"/>
  <c r="Y16" i="13"/>
  <c r="I16" i="13"/>
  <c r="F16" i="13"/>
  <c r="U16" i="13" s="1"/>
  <c r="Y15" i="13"/>
  <c r="U15" i="13"/>
  <c r="O15" i="13"/>
  <c r="I15" i="13"/>
  <c r="F15" i="13"/>
  <c r="X15" i="13" s="1"/>
  <c r="Y14" i="13"/>
  <c r="I14" i="13"/>
  <c r="F14" i="13"/>
  <c r="U14" i="13" s="1"/>
  <c r="Y13" i="13"/>
  <c r="U13" i="13"/>
  <c r="O13" i="13"/>
  <c r="I13" i="13"/>
  <c r="F13" i="13"/>
  <c r="X13" i="13" s="1"/>
  <c r="Y12" i="13"/>
  <c r="I12" i="13"/>
  <c r="F12" i="13"/>
  <c r="U12" i="13" s="1"/>
  <c r="Y11" i="13"/>
  <c r="U11" i="13"/>
  <c r="O11" i="13"/>
  <c r="I11" i="13"/>
  <c r="F11" i="13"/>
  <c r="X11" i="13" s="1"/>
  <c r="Y10" i="13"/>
  <c r="I10" i="13"/>
  <c r="F10" i="13"/>
  <c r="U10" i="13" s="1"/>
  <c r="Y33" i="12"/>
  <c r="I33" i="12"/>
  <c r="F33" i="12"/>
  <c r="X33" i="12" s="1"/>
  <c r="Y32" i="12"/>
  <c r="I32" i="12"/>
  <c r="F32" i="12"/>
  <c r="U32" i="12" s="1"/>
  <c r="Y31" i="12"/>
  <c r="I31" i="12"/>
  <c r="F31" i="12"/>
  <c r="X31" i="12" s="1"/>
  <c r="Y30" i="12"/>
  <c r="I30" i="12"/>
  <c r="F30" i="12"/>
  <c r="U30" i="12" s="1"/>
  <c r="Y29" i="12"/>
  <c r="I29" i="12"/>
  <c r="F29" i="12"/>
  <c r="X29" i="12" s="1"/>
  <c r="Y28" i="12"/>
  <c r="I28" i="12"/>
  <c r="F28" i="12"/>
  <c r="U28" i="12" s="1"/>
  <c r="Y27" i="12"/>
  <c r="I27" i="12"/>
  <c r="F27" i="12"/>
  <c r="X27" i="12" s="1"/>
  <c r="Y26" i="12"/>
  <c r="I26" i="12"/>
  <c r="F26" i="12"/>
  <c r="U26" i="12" s="1"/>
  <c r="Y25" i="12"/>
  <c r="I25" i="12"/>
  <c r="F25" i="12"/>
  <c r="X25" i="12" s="1"/>
  <c r="Y24" i="12"/>
  <c r="I24" i="12"/>
  <c r="F24" i="12"/>
  <c r="U24" i="12" s="1"/>
  <c r="Y23" i="12"/>
  <c r="I23" i="12"/>
  <c r="F23" i="12"/>
  <c r="X23" i="12" s="1"/>
  <c r="Y22" i="12"/>
  <c r="I22" i="12"/>
  <c r="F22" i="12"/>
  <c r="U22" i="12" s="1"/>
  <c r="Y21" i="12"/>
  <c r="I21" i="12"/>
  <c r="F21" i="12"/>
  <c r="X21" i="12" s="1"/>
  <c r="Y20" i="12"/>
  <c r="I20" i="12"/>
  <c r="F20" i="12"/>
  <c r="U20" i="12" s="1"/>
  <c r="Y19" i="12"/>
  <c r="I19" i="12"/>
  <c r="F19" i="12"/>
  <c r="X19" i="12" s="1"/>
  <c r="Y18" i="12"/>
  <c r="I18" i="12"/>
  <c r="F18" i="12"/>
  <c r="U18" i="12" s="1"/>
  <c r="Y17" i="12"/>
  <c r="I17" i="12"/>
  <c r="F17" i="12"/>
  <c r="X17" i="12" s="1"/>
  <c r="Y16" i="12"/>
  <c r="I16" i="12"/>
  <c r="F16" i="12"/>
  <c r="U16" i="12" s="1"/>
  <c r="Y15" i="12"/>
  <c r="I15" i="12"/>
  <c r="F15" i="12"/>
  <c r="X15" i="12" s="1"/>
  <c r="I14" i="12"/>
  <c r="F14" i="12"/>
  <c r="X14" i="12" s="1"/>
  <c r="A9" i="1"/>
  <c r="Y36" i="17"/>
  <c r="Y35" i="17"/>
  <c r="Y34" i="17"/>
  <c r="Y33" i="17"/>
  <c r="Y32" i="17"/>
  <c r="Y31" i="17"/>
  <c r="Y30" i="17"/>
  <c r="Y29" i="17"/>
  <c r="Y28" i="17"/>
  <c r="Y9" i="17"/>
  <c r="Y45" i="18"/>
  <c r="Y44" i="18"/>
  <c r="Y43" i="18"/>
  <c r="Y42" i="18"/>
  <c r="Y41" i="18"/>
  <c r="Y40" i="18"/>
  <c r="Y39" i="18"/>
  <c r="Y38" i="18"/>
  <c r="Y37" i="18"/>
  <c r="Y9" i="18"/>
  <c r="Y36" i="16"/>
  <c r="Y35" i="16"/>
  <c r="Y34" i="16"/>
  <c r="Y33" i="16"/>
  <c r="Y32" i="16"/>
  <c r="Y31" i="16"/>
  <c r="Y30" i="16"/>
  <c r="Y29" i="16"/>
  <c r="Y28" i="16"/>
  <c r="Y9" i="16"/>
  <c r="Y37" i="15"/>
  <c r="Y36" i="15"/>
  <c r="Y35" i="15"/>
  <c r="Y34" i="15"/>
  <c r="Y33" i="15"/>
  <c r="Y32" i="15"/>
  <c r="Y31" i="15"/>
  <c r="Y30" i="15"/>
  <c r="Y29" i="15"/>
  <c r="Y9" i="15"/>
  <c r="Y46" i="14"/>
  <c r="Y45" i="14"/>
  <c r="Y44" i="14"/>
  <c r="Y43" i="14"/>
  <c r="Y42" i="14"/>
  <c r="Y41" i="14"/>
  <c r="Y40" i="14"/>
  <c r="Y39" i="14"/>
  <c r="Y9" i="14"/>
  <c r="Y9" i="13"/>
  <c r="Y38" i="12"/>
  <c r="Y37" i="12"/>
  <c r="Y36" i="12"/>
  <c r="Y35" i="12"/>
  <c r="Y34" i="12"/>
  <c r="D1" i="10"/>
  <c r="D1" i="9"/>
  <c r="D1" i="8"/>
  <c r="D1" i="7"/>
  <c r="D1" i="6"/>
  <c r="D1" i="5"/>
  <c r="O14" i="12" l="1"/>
  <c r="O15" i="12"/>
  <c r="O17" i="12"/>
  <c r="O19" i="12"/>
  <c r="O21" i="12"/>
  <c r="O23" i="12"/>
  <c r="O25" i="12"/>
  <c r="O27" i="12"/>
  <c r="O29" i="12"/>
  <c r="O31" i="12"/>
  <c r="O33" i="12"/>
  <c r="U14" i="12"/>
  <c r="U15" i="12"/>
  <c r="U17" i="12"/>
  <c r="U19" i="12"/>
  <c r="U21" i="12"/>
  <c r="U23" i="12"/>
  <c r="U25" i="12"/>
  <c r="U27" i="12"/>
  <c r="U29" i="12"/>
  <c r="U31" i="12"/>
  <c r="U33" i="12"/>
  <c r="X12" i="17"/>
  <c r="X14" i="17"/>
  <c r="X22" i="17"/>
  <c r="X24" i="17"/>
  <c r="U11" i="17"/>
  <c r="U13" i="17"/>
  <c r="U15" i="17"/>
  <c r="U17" i="17"/>
  <c r="U19" i="17"/>
  <c r="U21" i="17"/>
  <c r="U23" i="17"/>
  <c r="U25" i="17"/>
  <c r="U27" i="17"/>
  <c r="X10" i="17"/>
  <c r="X26" i="17"/>
  <c r="O10" i="17"/>
  <c r="O12" i="17"/>
  <c r="O14" i="17"/>
  <c r="O16" i="17"/>
  <c r="O18" i="17"/>
  <c r="O20" i="17"/>
  <c r="O22" i="17"/>
  <c r="O24" i="17"/>
  <c r="O26" i="17"/>
  <c r="X16" i="17"/>
  <c r="X18" i="17"/>
  <c r="X20" i="17"/>
  <c r="X27" i="18"/>
  <c r="X31" i="18"/>
  <c r="X33" i="18"/>
  <c r="U10" i="18"/>
  <c r="U12" i="18"/>
  <c r="U14" i="18"/>
  <c r="U16" i="18"/>
  <c r="U18" i="18"/>
  <c r="U20" i="18"/>
  <c r="U22" i="18"/>
  <c r="U24" i="18"/>
  <c r="U26" i="18"/>
  <c r="U28" i="18"/>
  <c r="U30" i="18"/>
  <c r="U32" i="18"/>
  <c r="U34" i="18"/>
  <c r="U36" i="18"/>
  <c r="X11" i="18"/>
  <c r="X13" i="18"/>
  <c r="X15" i="18"/>
  <c r="X19" i="18"/>
  <c r="X29" i="18"/>
  <c r="O11" i="18"/>
  <c r="O13" i="18"/>
  <c r="O15" i="18"/>
  <c r="O17" i="18"/>
  <c r="O19" i="18"/>
  <c r="O21" i="18"/>
  <c r="O23" i="18"/>
  <c r="O25" i="18"/>
  <c r="O27" i="18"/>
  <c r="O29" i="18"/>
  <c r="O31" i="18"/>
  <c r="O33" i="18"/>
  <c r="O35" i="18"/>
  <c r="X17" i="18"/>
  <c r="X21" i="18"/>
  <c r="X23" i="18"/>
  <c r="X25" i="18"/>
  <c r="X35" i="18"/>
  <c r="X10" i="16"/>
  <c r="X12" i="16"/>
  <c r="X14" i="16"/>
  <c r="X16" i="16"/>
  <c r="X18" i="16"/>
  <c r="X20" i="16"/>
  <c r="X22" i="16"/>
  <c r="X24" i="16"/>
  <c r="X26" i="16"/>
  <c r="O10" i="16"/>
  <c r="O12" i="16"/>
  <c r="O14" i="16"/>
  <c r="O16" i="16"/>
  <c r="O18" i="16"/>
  <c r="O20" i="16"/>
  <c r="O22" i="16"/>
  <c r="O24" i="16"/>
  <c r="O26" i="16"/>
  <c r="X11" i="15"/>
  <c r="X19" i="15"/>
  <c r="X21" i="15"/>
  <c r="X25" i="15"/>
  <c r="U10" i="15"/>
  <c r="U12" i="15"/>
  <c r="U14" i="15"/>
  <c r="U16" i="15"/>
  <c r="U18" i="15"/>
  <c r="U20" i="15"/>
  <c r="U22" i="15"/>
  <c r="U24" i="15"/>
  <c r="U26" i="15"/>
  <c r="U28" i="15"/>
  <c r="X13" i="15"/>
  <c r="X17" i="15"/>
  <c r="X27" i="15"/>
  <c r="O11" i="15"/>
  <c r="O13" i="15"/>
  <c r="O15" i="15"/>
  <c r="O17" i="15"/>
  <c r="O19" i="15"/>
  <c r="O21" i="15"/>
  <c r="O23" i="15"/>
  <c r="O25" i="15"/>
  <c r="O27" i="15"/>
  <c r="X15" i="15"/>
  <c r="X23" i="15"/>
  <c r="O13" i="14"/>
  <c r="O15" i="14"/>
  <c r="O17" i="14"/>
  <c r="X11" i="14"/>
  <c r="X13" i="14"/>
  <c r="X15" i="14"/>
  <c r="X17" i="14"/>
  <c r="O11" i="14"/>
  <c r="O26" i="14"/>
  <c r="O24" i="14"/>
  <c r="O34" i="14"/>
  <c r="O32" i="14"/>
  <c r="O22" i="14"/>
  <c r="O30" i="14"/>
  <c r="O38" i="14"/>
  <c r="O20" i="14"/>
  <c r="O28" i="14"/>
  <c r="O36" i="14"/>
  <c r="U20" i="14"/>
  <c r="U22" i="14"/>
  <c r="U24" i="14"/>
  <c r="U26" i="14"/>
  <c r="U28" i="14"/>
  <c r="U30" i="14"/>
  <c r="U32" i="14"/>
  <c r="U34" i="14"/>
  <c r="U36" i="14"/>
  <c r="U38" i="14"/>
  <c r="X21" i="14"/>
  <c r="X23" i="14"/>
  <c r="X25" i="14"/>
  <c r="X33" i="14"/>
  <c r="X27" i="14"/>
  <c r="X29" i="14"/>
  <c r="O21" i="14"/>
  <c r="O23" i="14"/>
  <c r="O25" i="14"/>
  <c r="O27" i="14"/>
  <c r="O29" i="14"/>
  <c r="O31" i="14"/>
  <c r="O33" i="14"/>
  <c r="O35" i="14"/>
  <c r="O37" i="14"/>
  <c r="X31" i="14"/>
  <c r="X35" i="14"/>
  <c r="X37" i="14"/>
  <c r="X10" i="13"/>
  <c r="X12" i="13"/>
  <c r="X14" i="13"/>
  <c r="X16" i="13"/>
  <c r="X18" i="13"/>
  <c r="X22" i="13"/>
  <c r="X26" i="13"/>
  <c r="O10" i="13"/>
  <c r="O12" i="13"/>
  <c r="O14" i="13"/>
  <c r="O16" i="13"/>
  <c r="O18" i="13"/>
  <c r="O20" i="13"/>
  <c r="O22" i="13"/>
  <c r="O24" i="13"/>
  <c r="O26" i="13"/>
  <c r="X20" i="13"/>
  <c r="X24" i="13"/>
  <c r="X16" i="12"/>
  <c r="X18" i="12"/>
  <c r="X24" i="12"/>
  <c r="X26" i="12"/>
  <c r="X28" i="12"/>
  <c r="X32" i="12"/>
  <c r="O16" i="12"/>
  <c r="O18" i="12"/>
  <c r="O20" i="12"/>
  <c r="O22" i="12"/>
  <c r="O24" i="12"/>
  <c r="O26" i="12"/>
  <c r="O28" i="12"/>
  <c r="O30" i="12"/>
  <c r="O32" i="12"/>
  <c r="X20" i="12"/>
  <c r="X22" i="12"/>
  <c r="X30" i="12"/>
  <c r="Y14" i="12"/>
  <c r="J14" i="4"/>
  <c r="I14" i="4"/>
  <c r="G14" i="4"/>
  <c r="H14" i="4"/>
  <c r="Y36" i="13" l="1"/>
  <c r="Y35" i="13"/>
  <c r="Y34" i="13"/>
  <c r="I36" i="17"/>
  <c r="I35" i="17"/>
  <c r="I34" i="17"/>
  <c r="I33" i="17"/>
  <c r="I32" i="17"/>
  <c r="I31" i="17"/>
  <c r="I30" i="17"/>
  <c r="I29" i="17"/>
  <c r="I28" i="17"/>
  <c r="I9" i="17"/>
  <c r="I45" i="18"/>
  <c r="I44" i="18"/>
  <c r="I43" i="18"/>
  <c r="I42" i="18"/>
  <c r="I41" i="18"/>
  <c r="I40" i="18"/>
  <c r="I39" i="18"/>
  <c r="I38" i="18"/>
  <c r="I37" i="18"/>
  <c r="I9" i="18"/>
  <c r="I36" i="16"/>
  <c r="I35" i="16"/>
  <c r="I34" i="16"/>
  <c r="I33" i="16"/>
  <c r="I32" i="16"/>
  <c r="I31" i="16"/>
  <c r="I30" i="16"/>
  <c r="I29" i="16"/>
  <c r="I28" i="16"/>
  <c r="I9" i="16"/>
  <c r="I37" i="15"/>
  <c r="I36" i="15"/>
  <c r="I35" i="15"/>
  <c r="I34" i="15"/>
  <c r="I33" i="15"/>
  <c r="I32" i="15"/>
  <c r="I31" i="15"/>
  <c r="I30" i="15"/>
  <c r="I29" i="15"/>
  <c r="I9" i="15"/>
  <c r="I46" i="14"/>
  <c r="I45" i="14"/>
  <c r="I44" i="14"/>
  <c r="I43" i="14"/>
  <c r="I42" i="14"/>
  <c r="I41" i="14"/>
  <c r="I40" i="14"/>
  <c r="I39" i="14"/>
  <c r="I9" i="14"/>
  <c r="I36" i="13"/>
  <c r="I35" i="13"/>
  <c r="I34" i="13"/>
  <c r="I33" i="13"/>
  <c r="I32" i="13"/>
  <c r="I31" i="13"/>
  <c r="I30" i="13"/>
  <c r="I29" i="13"/>
  <c r="I28" i="13"/>
  <c r="I9" i="13"/>
  <c r="I38" i="12"/>
  <c r="I37" i="12"/>
  <c r="I36" i="12"/>
  <c r="I35" i="12"/>
  <c r="I34" i="12"/>
  <c r="I13" i="12"/>
  <c r="I12" i="12"/>
  <c r="I11" i="12"/>
  <c r="I10" i="12"/>
  <c r="I9" i="12"/>
  <c r="F13" i="12"/>
  <c r="A11" i="10"/>
  <c r="A10" i="10"/>
  <c r="A9" i="10"/>
  <c r="A8" i="10"/>
  <c r="A26" i="10"/>
  <c r="A25" i="10"/>
  <c r="A24" i="10"/>
  <c r="A23" i="10"/>
  <c r="A19" i="10"/>
  <c r="A18" i="10"/>
  <c r="A17" i="10"/>
  <c r="A16" i="10"/>
  <c r="A15" i="10"/>
  <c r="A19" i="9"/>
  <c r="A18" i="9"/>
  <c r="A17" i="9"/>
  <c r="A16" i="9"/>
  <c r="A12" i="9"/>
  <c r="A11" i="9"/>
  <c r="A10" i="9"/>
  <c r="A9" i="9"/>
  <c r="A8" i="9"/>
  <c r="A22" i="8"/>
  <c r="A21" i="8"/>
  <c r="A20" i="8"/>
  <c r="A16" i="8"/>
  <c r="A15" i="8"/>
  <c r="A14" i="8"/>
  <c r="A10" i="8"/>
  <c r="A9" i="8"/>
  <c r="A8" i="8"/>
  <c r="A18" i="7"/>
  <c r="A17" i="7"/>
  <c r="A16" i="7"/>
  <c r="A12" i="7"/>
  <c r="A11" i="7"/>
  <c r="A10" i="7"/>
  <c r="A9" i="7"/>
  <c r="A8" i="7"/>
  <c r="A21" i="6"/>
  <c r="A20" i="6"/>
  <c r="A19" i="6"/>
  <c r="A18" i="6"/>
  <c r="A14" i="6"/>
  <c r="A13" i="6"/>
  <c r="A12" i="6"/>
  <c r="A11" i="6"/>
  <c r="A10" i="6"/>
  <c r="A9" i="6"/>
  <c r="A8" i="6"/>
  <c r="A28" i="5"/>
  <c r="A27" i="5"/>
  <c r="A26" i="5"/>
  <c r="A25" i="5"/>
  <c r="A24" i="5"/>
  <c r="A20" i="5"/>
  <c r="A19" i="5"/>
  <c r="A18" i="5"/>
  <c r="A17" i="5"/>
  <c r="A16" i="5"/>
  <c r="A12" i="5"/>
  <c r="A11" i="5"/>
  <c r="A10" i="5"/>
  <c r="A9" i="5"/>
  <c r="A8" i="5"/>
  <c r="A12" i="1"/>
  <c r="A11" i="1"/>
  <c r="A10" i="1"/>
  <c r="D6" i="5"/>
  <c r="D14" i="5"/>
  <c r="D22" i="5"/>
  <c r="D23" i="1"/>
  <c r="D14" i="1"/>
  <c r="D6" i="1"/>
  <c r="B2" i="18"/>
  <c r="O50" i="18"/>
  <c r="O49" i="18"/>
  <c r="Y48" i="18"/>
  <c r="Y47" i="18"/>
  <c r="O47" i="18"/>
  <c r="N47" i="18"/>
  <c r="M47" i="18"/>
  <c r="X46" i="18"/>
  <c r="U46" i="18"/>
  <c r="O46" i="18"/>
  <c r="I46" i="18"/>
  <c r="F45" i="18"/>
  <c r="U45" i="18" s="1"/>
  <c r="F44" i="18"/>
  <c r="X44" i="18" s="1"/>
  <c r="F43" i="18"/>
  <c r="U43" i="18" s="1"/>
  <c r="F42" i="18"/>
  <c r="X42" i="18" s="1"/>
  <c r="F41" i="18"/>
  <c r="U41" i="18" s="1"/>
  <c r="F40" i="18"/>
  <c r="X40" i="18" s="1"/>
  <c r="F39" i="18"/>
  <c r="U39" i="18" s="1"/>
  <c r="O38" i="18"/>
  <c r="F38" i="18"/>
  <c r="X38" i="18" s="1"/>
  <c r="F37" i="18"/>
  <c r="U37" i="18" s="1"/>
  <c r="F9" i="18"/>
  <c r="X9" i="18" s="1"/>
  <c r="B4" i="18"/>
  <c r="C1" i="18"/>
  <c r="B2" i="16"/>
  <c r="B2" i="15"/>
  <c r="B2" i="14"/>
  <c r="B2" i="13"/>
  <c r="B2" i="12"/>
  <c r="B2" i="17"/>
  <c r="D28" i="11"/>
  <c r="D27" i="11"/>
  <c r="D26" i="11"/>
  <c r="D24" i="11"/>
  <c r="D23" i="11"/>
  <c r="D21" i="11"/>
  <c r="D20" i="11"/>
  <c r="D19" i="11"/>
  <c r="D17" i="11"/>
  <c r="D16" i="11"/>
  <c r="D14" i="11"/>
  <c r="D13" i="11"/>
  <c r="D11" i="11"/>
  <c r="D10" i="11"/>
  <c r="D9" i="11"/>
  <c r="D7" i="11"/>
  <c r="D6" i="11"/>
  <c r="D5" i="11"/>
  <c r="D36" i="11"/>
  <c r="B47" i="18" s="1"/>
  <c r="D37" i="11"/>
  <c r="D35" i="11"/>
  <c r="D34" i="11"/>
  <c r="D33" i="11"/>
  <c r="D32" i="11"/>
  <c r="D31" i="11"/>
  <c r="A21" i="1"/>
  <c r="A32" i="1"/>
  <c r="A31" i="1"/>
  <c r="A30" i="1"/>
  <c r="A29" i="1"/>
  <c r="A28" i="1"/>
  <c r="A27" i="1"/>
  <c r="A25" i="1"/>
  <c r="A19" i="1"/>
  <c r="A17" i="1"/>
  <c r="A16" i="1"/>
  <c r="A8" i="1"/>
  <c r="B33" i="1"/>
  <c r="I23" i="5" l="1"/>
  <c r="M23" i="5"/>
  <c r="M17" i="6"/>
  <c r="I17" i="6"/>
  <c r="I7" i="7"/>
  <c r="M7" i="7"/>
  <c r="I7" i="8"/>
  <c r="M7" i="8"/>
  <c r="M7" i="1"/>
  <c r="I7" i="1"/>
  <c r="I24" i="1"/>
  <c r="M24" i="1"/>
  <c r="M7" i="6"/>
  <c r="I7" i="6"/>
  <c r="I15" i="7"/>
  <c r="M15" i="7"/>
  <c r="I7" i="9"/>
  <c r="M7" i="9"/>
  <c r="M7" i="5"/>
  <c r="I7" i="5"/>
  <c r="I19" i="8"/>
  <c r="M19" i="8"/>
  <c r="M15" i="9"/>
  <c r="I15" i="9"/>
  <c r="M14" i="10"/>
  <c r="I14" i="10"/>
  <c r="I15" i="5"/>
  <c r="M15" i="5"/>
  <c r="I13" i="8"/>
  <c r="M13" i="8"/>
  <c r="I22" i="10"/>
  <c r="M22" i="10"/>
  <c r="M7" i="10"/>
  <c r="I7" i="10"/>
  <c r="L19" i="8"/>
  <c r="L15" i="5"/>
  <c r="L7" i="6"/>
  <c r="L15" i="7"/>
  <c r="L7" i="9"/>
  <c r="L7" i="5"/>
  <c r="L4" i="5" s="1"/>
  <c r="L14" i="10"/>
  <c r="L13" i="8"/>
  <c r="L22" i="10"/>
  <c r="L7" i="10"/>
  <c r="L15" i="9"/>
  <c r="L23" i="5"/>
  <c r="L17" i="6"/>
  <c r="L7" i="7"/>
  <c r="L4" i="7" s="1"/>
  <c r="L7" i="8"/>
  <c r="L4" i="8" s="1"/>
  <c r="B48" i="18"/>
  <c r="F15" i="7"/>
  <c r="K15" i="5"/>
  <c r="H23" i="5"/>
  <c r="H17" i="6"/>
  <c r="F22" i="10"/>
  <c r="H7" i="10"/>
  <c r="F7" i="5"/>
  <c r="K7" i="6"/>
  <c r="H7" i="7"/>
  <c r="F19" i="8"/>
  <c r="F7" i="9"/>
  <c r="F15" i="9"/>
  <c r="F14" i="10"/>
  <c r="J7" i="10"/>
  <c r="F7" i="6"/>
  <c r="H7" i="9"/>
  <c r="G15" i="5"/>
  <c r="F7" i="10"/>
  <c r="J7" i="7"/>
  <c r="J7" i="5"/>
  <c r="K7" i="10"/>
  <c r="K23" i="5"/>
  <c r="G7" i="7"/>
  <c r="J23" i="5"/>
  <c r="K7" i="5"/>
  <c r="F15" i="5"/>
  <c r="K19" i="8"/>
  <c r="G13" i="8"/>
  <c r="K13" i="8"/>
  <c r="F13" i="8"/>
  <c r="J13" i="8"/>
  <c r="H13" i="8"/>
  <c r="G7" i="10"/>
  <c r="J19" i="8"/>
  <c r="G23" i="5"/>
  <c r="H7" i="5"/>
  <c r="K22" i="10"/>
  <c r="H19" i="8"/>
  <c r="K17" i="6"/>
  <c r="F23" i="5"/>
  <c r="G7" i="5"/>
  <c r="J22" i="10"/>
  <c r="G19" i="8"/>
  <c r="J17" i="6"/>
  <c r="H22" i="10"/>
  <c r="K15" i="9"/>
  <c r="J7" i="8"/>
  <c r="K7" i="8"/>
  <c r="H7" i="8"/>
  <c r="G7" i="8"/>
  <c r="G4" i="8" s="1"/>
  <c r="F7" i="8"/>
  <c r="G22" i="10"/>
  <c r="J15" i="9"/>
  <c r="G17" i="6"/>
  <c r="J15" i="5"/>
  <c r="H15" i="9"/>
  <c r="K15" i="7"/>
  <c r="F17" i="6"/>
  <c r="H15" i="5"/>
  <c r="H15" i="7"/>
  <c r="G15" i="9"/>
  <c r="J15" i="7"/>
  <c r="F7" i="7"/>
  <c r="K14" i="10"/>
  <c r="G7" i="9"/>
  <c r="J14" i="10"/>
  <c r="G15" i="7"/>
  <c r="J7" i="6"/>
  <c r="H14" i="10"/>
  <c r="K7" i="9"/>
  <c r="H7" i="6"/>
  <c r="K7" i="7"/>
  <c r="G14" i="10"/>
  <c r="J7" i="9"/>
  <c r="G7" i="6"/>
  <c r="L24" i="1"/>
  <c r="G24" i="1"/>
  <c r="H24" i="1"/>
  <c r="K24" i="1"/>
  <c r="F24" i="1"/>
  <c r="J24" i="1"/>
  <c r="F7" i="1"/>
  <c r="L7" i="1"/>
  <c r="G7" i="1"/>
  <c r="K7" i="1"/>
  <c r="J7" i="1"/>
  <c r="H7" i="1"/>
  <c r="D7" i="8"/>
  <c r="D19" i="8"/>
  <c r="O40" i="18"/>
  <c r="O42" i="18"/>
  <c r="O9" i="18"/>
  <c r="O44" i="18"/>
  <c r="D22" i="10"/>
  <c r="D7" i="10"/>
  <c r="D3" i="8"/>
  <c r="D3" i="9"/>
  <c r="D14" i="10"/>
  <c r="D3" i="10"/>
  <c r="C25" i="11" s="1"/>
  <c r="D13" i="8"/>
  <c r="D3" i="6"/>
  <c r="D17" i="6"/>
  <c r="D7" i="7"/>
  <c r="D15" i="7"/>
  <c r="D3" i="7"/>
  <c r="D16" i="4"/>
  <c r="D17" i="4"/>
  <c r="C17" i="4"/>
  <c r="C16" i="4"/>
  <c r="D7" i="6"/>
  <c r="X37" i="18"/>
  <c r="X39" i="18"/>
  <c r="X41" i="18"/>
  <c r="X43" i="18"/>
  <c r="X45" i="18"/>
  <c r="U9" i="18"/>
  <c r="U38" i="18"/>
  <c r="U40" i="18"/>
  <c r="U42" i="18"/>
  <c r="U44" i="18"/>
  <c r="O37" i="18"/>
  <c r="O39" i="18"/>
  <c r="O41" i="18"/>
  <c r="O43" i="18"/>
  <c r="O45" i="18"/>
  <c r="E7" i="4"/>
  <c r="I4" i="5" l="1"/>
  <c r="I4" i="10"/>
  <c r="M4" i="9"/>
  <c r="M4" i="6"/>
  <c r="I4" i="6"/>
  <c r="M4" i="7"/>
  <c r="I4" i="7"/>
  <c r="M4" i="8"/>
  <c r="M4" i="10"/>
  <c r="I4" i="8"/>
  <c r="M4" i="5"/>
  <c r="I4" i="9"/>
  <c r="L4" i="9"/>
  <c r="L4" i="6"/>
  <c r="L4" i="10"/>
  <c r="G4" i="9"/>
  <c r="E36" i="11"/>
  <c r="C1" i="11"/>
  <c r="I5" i="4"/>
  <c r="E17" i="4"/>
  <c r="E16" i="4"/>
  <c r="F36" i="17"/>
  <c r="X36" i="17" s="1"/>
  <c r="F35" i="17"/>
  <c r="X35" i="17" s="1"/>
  <c r="F34" i="17"/>
  <c r="X34" i="17" s="1"/>
  <c r="F33" i="17"/>
  <c r="X33" i="17" s="1"/>
  <c r="F32" i="17"/>
  <c r="X32" i="17" s="1"/>
  <c r="F31" i="17"/>
  <c r="X31" i="17" s="1"/>
  <c r="F30" i="17"/>
  <c r="X30" i="17" s="1"/>
  <c r="F29" i="17"/>
  <c r="X29" i="17" s="1"/>
  <c r="F28" i="17"/>
  <c r="X28" i="17" s="1"/>
  <c r="F9" i="17"/>
  <c r="X9" i="17" s="1"/>
  <c r="F36" i="16"/>
  <c r="F35" i="16"/>
  <c r="F34" i="16"/>
  <c r="F33" i="16"/>
  <c r="F32" i="16"/>
  <c r="F31" i="16"/>
  <c r="F30" i="16"/>
  <c r="F29" i="16"/>
  <c r="F28" i="16"/>
  <c r="F9" i="16"/>
  <c r="F37" i="15"/>
  <c r="F36" i="15"/>
  <c r="F35" i="15"/>
  <c r="F34" i="15"/>
  <c r="F33" i="15"/>
  <c r="F32" i="15"/>
  <c r="F31" i="15"/>
  <c r="F30" i="15"/>
  <c r="F29" i="15"/>
  <c r="F9" i="15"/>
  <c r="F46" i="14"/>
  <c r="F45" i="14"/>
  <c r="F44" i="14"/>
  <c r="F43" i="14"/>
  <c r="F42" i="14"/>
  <c r="F41" i="14"/>
  <c r="F40" i="14"/>
  <c r="F39" i="14"/>
  <c r="F9" i="14"/>
  <c r="F36" i="13"/>
  <c r="F35" i="13"/>
  <c r="F34" i="13"/>
  <c r="F33" i="13"/>
  <c r="F32" i="13"/>
  <c r="F31" i="13"/>
  <c r="F30" i="13"/>
  <c r="F29" i="13"/>
  <c r="F28" i="13"/>
  <c r="F9" i="13"/>
  <c r="F38" i="12"/>
  <c r="F37" i="12"/>
  <c r="F36" i="12"/>
  <c r="F35" i="12"/>
  <c r="F34" i="12"/>
  <c r="F12" i="12"/>
  <c r="F11" i="12"/>
  <c r="F10" i="12"/>
  <c r="F9" i="12"/>
  <c r="N3" i="7" l="1"/>
  <c r="N3" i="5"/>
  <c r="N3" i="10"/>
  <c r="N3" i="6"/>
  <c r="N3" i="9"/>
  <c r="O41" i="17"/>
  <c r="O40" i="17"/>
  <c r="O38" i="17"/>
  <c r="N38" i="17"/>
  <c r="M38" i="17"/>
  <c r="X37" i="17"/>
  <c r="U37" i="17"/>
  <c r="O37" i="17"/>
  <c r="I37" i="17"/>
  <c r="U36" i="17"/>
  <c r="U35" i="17"/>
  <c r="O35" i="17"/>
  <c r="U34" i="17"/>
  <c r="U33" i="17"/>
  <c r="O33" i="17"/>
  <c r="U32" i="17"/>
  <c r="O32" i="17"/>
  <c r="U31" i="17"/>
  <c r="O31" i="17"/>
  <c r="U30" i="17"/>
  <c r="O30" i="17"/>
  <c r="U29" i="17"/>
  <c r="O29" i="17"/>
  <c r="Y39" i="17"/>
  <c r="U28" i="17"/>
  <c r="O28" i="17"/>
  <c r="U9" i="17"/>
  <c r="O9" i="17"/>
  <c r="B4" i="17"/>
  <c r="C1" i="17"/>
  <c r="O41" i="16"/>
  <c r="O40" i="16"/>
  <c r="O38" i="16"/>
  <c r="N38" i="16"/>
  <c r="M38" i="16"/>
  <c r="X37" i="16"/>
  <c r="U37" i="16"/>
  <c r="O37" i="16"/>
  <c r="I37" i="16"/>
  <c r="U36" i="16"/>
  <c r="X35" i="16"/>
  <c r="U34" i="16"/>
  <c r="X33" i="16"/>
  <c r="U33" i="16"/>
  <c r="O33" i="16"/>
  <c r="X32" i="16"/>
  <c r="U32" i="16"/>
  <c r="O32" i="16"/>
  <c r="X31" i="16"/>
  <c r="U31" i="16"/>
  <c r="O31" i="16"/>
  <c r="X30" i="16"/>
  <c r="U30" i="16"/>
  <c r="O30" i="16"/>
  <c r="X29" i="16"/>
  <c r="U29" i="16"/>
  <c r="O29" i="16"/>
  <c r="X28" i="16"/>
  <c r="U28" i="16"/>
  <c r="O28" i="16"/>
  <c r="X9" i="16"/>
  <c r="U9" i="16"/>
  <c r="O9" i="16"/>
  <c r="B4" i="16"/>
  <c r="C1" i="16"/>
  <c r="O42" i="15"/>
  <c r="O41" i="15"/>
  <c r="O39" i="15"/>
  <c r="N39" i="15"/>
  <c r="M39" i="15"/>
  <c r="X38" i="15"/>
  <c r="U38" i="15"/>
  <c r="O38" i="15"/>
  <c r="I38" i="15"/>
  <c r="U37" i="15"/>
  <c r="O37" i="15"/>
  <c r="X37" i="15"/>
  <c r="U36" i="15"/>
  <c r="X36" i="15"/>
  <c r="U35" i="15"/>
  <c r="O35" i="15"/>
  <c r="X35" i="15"/>
  <c r="X34" i="15"/>
  <c r="U34" i="15"/>
  <c r="O34" i="15"/>
  <c r="X33" i="15"/>
  <c r="U33" i="15"/>
  <c r="O33" i="15"/>
  <c r="X32" i="15"/>
  <c r="U32" i="15"/>
  <c r="O32" i="15"/>
  <c r="X31" i="15"/>
  <c r="U31" i="15"/>
  <c r="O31" i="15"/>
  <c r="X30" i="15"/>
  <c r="U30" i="15"/>
  <c r="O30" i="15"/>
  <c r="X29" i="15"/>
  <c r="U29" i="15"/>
  <c r="O29" i="15"/>
  <c r="X9" i="15"/>
  <c r="U9" i="15"/>
  <c r="O9" i="15"/>
  <c r="B4" i="15"/>
  <c r="C1" i="15"/>
  <c r="O51" i="14"/>
  <c r="O50" i="14"/>
  <c r="O48" i="14"/>
  <c r="N48" i="14"/>
  <c r="M48" i="14"/>
  <c r="X47" i="14"/>
  <c r="U47" i="14"/>
  <c r="O47" i="14"/>
  <c r="I47" i="14"/>
  <c r="U46" i="14"/>
  <c r="O45" i="14"/>
  <c r="X45" i="14"/>
  <c r="U44" i="14"/>
  <c r="X43" i="14"/>
  <c r="U43" i="14"/>
  <c r="O43" i="14"/>
  <c r="X42" i="14"/>
  <c r="U42" i="14"/>
  <c r="O42" i="14"/>
  <c r="X41" i="14"/>
  <c r="U41" i="14"/>
  <c r="O41" i="14"/>
  <c r="X40" i="14"/>
  <c r="U40" i="14"/>
  <c r="O40" i="14"/>
  <c r="X39" i="14"/>
  <c r="U39" i="14"/>
  <c r="O39" i="14"/>
  <c r="X9" i="14"/>
  <c r="U9" i="14"/>
  <c r="O9" i="14"/>
  <c r="B4" i="14"/>
  <c r="C1" i="14"/>
  <c r="O41" i="13"/>
  <c r="O40" i="13"/>
  <c r="O38" i="13"/>
  <c r="N38" i="13"/>
  <c r="M38" i="13"/>
  <c r="X37" i="13"/>
  <c r="U37" i="13"/>
  <c r="O37" i="13"/>
  <c r="I37" i="13"/>
  <c r="U36" i="13"/>
  <c r="O35" i="13"/>
  <c r="X35" i="13"/>
  <c r="U34" i="13"/>
  <c r="Y33" i="13"/>
  <c r="X33" i="13"/>
  <c r="U33" i="13"/>
  <c r="O33" i="13"/>
  <c r="Y32" i="13"/>
  <c r="X32" i="13"/>
  <c r="U32" i="13"/>
  <c r="O32" i="13"/>
  <c r="Y31" i="13"/>
  <c r="X31" i="13"/>
  <c r="U31" i="13"/>
  <c r="O31" i="13"/>
  <c r="Y30" i="13"/>
  <c r="X30" i="13"/>
  <c r="U30" i="13"/>
  <c r="O30" i="13"/>
  <c r="X29" i="13"/>
  <c r="U29" i="13"/>
  <c r="O29" i="13"/>
  <c r="X28" i="13"/>
  <c r="U28" i="13"/>
  <c r="O28" i="13"/>
  <c r="X9" i="13"/>
  <c r="U9" i="13"/>
  <c r="O9" i="13"/>
  <c r="B4" i="13"/>
  <c r="C1" i="13"/>
  <c r="O39" i="12"/>
  <c r="X39" i="12"/>
  <c r="U39" i="12"/>
  <c r="I39" i="12"/>
  <c r="O43" i="12"/>
  <c r="O42" i="12"/>
  <c r="O40" i="12"/>
  <c r="U38" i="12"/>
  <c r="U37" i="12"/>
  <c r="U36" i="12"/>
  <c r="O34" i="12"/>
  <c r="U13" i="12"/>
  <c r="O12" i="12"/>
  <c r="U11" i="12"/>
  <c r="O10" i="12"/>
  <c r="O9" i="12"/>
  <c r="X12" i="12"/>
  <c r="Y38" i="17" l="1"/>
  <c r="B39" i="17" s="1"/>
  <c r="Y39" i="16"/>
  <c r="Y40" i="15"/>
  <c r="Y39" i="15"/>
  <c r="Y49" i="14"/>
  <c r="Y48" i="14"/>
  <c r="Y28" i="13"/>
  <c r="Y29" i="13"/>
  <c r="Y39" i="13" s="1"/>
  <c r="Y38" i="13"/>
  <c r="O34" i="17"/>
  <c r="O36" i="17"/>
  <c r="X34" i="16"/>
  <c r="O35" i="16"/>
  <c r="X36" i="16"/>
  <c r="U35" i="16"/>
  <c r="O34" i="16"/>
  <c r="O36" i="16"/>
  <c r="O36" i="15"/>
  <c r="X46" i="14"/>
  <c r="X44" i="14"/>
  <c r="U45" i="14"/>
  <c r="O44" i="14"/>
  <c r="O46" i="14"/>
  <c r="X34" i="13"/>
  <c r="X36" i="13"/>
  <c r="U35" i="13"/>
  <c r="O34" i="13"/>
  <c r="O36" i="13"/>
  <c r="X34" i="12"/>
  <c r="X37" i="12"/>
  <c r="U10" i="12"/>
  <c r="U34" i="12"/>
  <c r="N40" i="12"/>
  <c r="O13" i="12"/>
  <c r="O11" i="12"/>
  <c r="O37" i="12"/>
  <c r="U12" i="12"/>
  <c r="Y12" i="12" s="1"/>
  <c r="X11" i="12"/>
  <c r="O38" i="12"/>
  <c r="O36" i="12"/>
  <c r="M40" i="12"/>
  <c r="U35" i="12"/>
  <c r="X35" i="12"/>
  <c r="O35" i="12"/>
  <c r="X38" i="12"/>
  <c r="X36" i="12"/>
  <c r="X9" i="12"/>
  <c r="U9" i="12"/>
  <c r="Y9" i="12" s="1"/>
  <c r="X13" i="12"/>
  <c r="X10" i="12"/>
  <c r="C1" i="12"/>
  <c r="Y11" i="12" l="1"/>
  <c r="Y10" i="12"/>
  <c r="Y13" i="12"/>
  <c r="B40" i="15"/>
  <c r="E34" i="11" s="1"/>
  <c r="B49" i="14"/>
  <c r="E33" i="11" s="1"/>
  <c r="B39" i="13"/>
  <c r="E32" i="11" s="1"/>
  <c r="E37" i="11"/>
  <c r="Y38" i="16"/>
  <c r="B39" i="16" s="1"/>
  <c r="E35" i="11" l="1"/>
  <c r="Y41" i="12"/>
  <c r="Y40" i="12"/>
  <c r="B41" i="12" l="1"/>
  <c r="E31" i="11" s="1"/>
  <c r="B40" i="12"/>
  <c r="B1" i="11"/>
  <c r="D1" i="1"/>
  <c r="D12" i="11" l="1"/>
  <c r="D25" i="11"/>
  <c r="D8" i="11"/>
  <c r="D4" i="11"/>
  <c r="D15" i="11"/>
  <c r="D22" i="11"/>
  <c r="D18" i="11"/>
  <c r="F37" i="11"/>
  <c r="B38" i="17"/>
  <c r="F35" i="11"/>
  <c r="B40" i="16" s="1"/>
  <c r="B38" i="16"/>
  <c r="F33" i="11"/>
  <c r="B50" i="14" s="1"/>
  <c r="B48" i="14"/>
  <c r="F32" i="11"/>
  <c r="B40" i="13" s="1"/>
  <c r="B38" i="13"/>
  <c r="F34" i="11"/>
  <c r="B41" i="15" s="1"/>
  <c r="B39" i="15"/>
  <c r="F31" i="11"/>
  <c r="D30" i="11"/>
  <c r="F3" i="6" l="1"/>
  <c r="F3" i="7"/>
  <c r="F3" i="9"/>
  <c r="F3" i="10"/>
  <c r="F3" i="5"/>
  <c r="B40" i="17"/>
  <c r="B49" i="18"/>
  <c r="F36" i="11" s="1"/>
  <c r="F30" i="11" s="1"/>
  <c r="E30" i="11" s="1"/>
  <c r="B42" i="12"/>
  <c r="D29" i="11"/>
  <c r="D38" i="11" s="1"/>
  <c r="B22" i="10"/>
  <c r="B21" i="10"/>
  <c r="B20" i="10"/>
  <c r="B14" i="10"/>
  <c r="B13" i="10"/>
  <c r="B12" i="10"/>
  <c r="B7" i="10"/>
  <c r="B6" i="10"/>
  <c r="B5" i="10"/>
  <c r="B4" i="10"/>
  <c r="B20" i="9"/>
  <c r="B15" i="9"/>
  <c r="B14" i="9"/>
  <c r="B13" i="9"/>
  <c r="B7" i="9"/>
  <c r="B6" i="9"/>
  <c r="B5" i="9"/>
  <c r="B4" i="9"/>
  <c r="B23" i="8"/>
  <c r="B19" i="8"/>
  <c r="B18" i="8"/>
  <c r="B17" i="8"/>
  <c r="B13" i="8"/>
  <c r="B12" i="8"/>
  <c r="B11" i="8"/>
  <c r="B7" i="8"/>
  <c r="B6" i="8"/>
  <c r="B5" i="8"/>
  <c r="B4" i="8"/>
  <c r="B15" i="7"/>
  <c r="B14" i="7"/>
  <c r="B13" i="7"/>
  <c r="B7" i="7"/>
  <c r="B6" i="7"/>
  <c r="B5" i="7"/>
  <c r="B4" i="7"/>
  <c r="B6" i="5"/>
  <c r="B6" i="6"/>
  <c r="B4" i="5" l="1"/>
  <c r="B5" i="5"/>
  <c r="B22" i="6"/>
  <c r="B17" i="6"/>
  <c r="B16" i="6"/>
  <c r="B15" i="6"/>
  <c r="B7" i="6"/>
  <c r="B5" i="6"/>
  <c r="B4" i="6"/>
  <c r="B29" i="5"/>
  <c r="B23" i="5"/>
  <c r="B22" i="5"/>
  <c r="B21" i="5"/>
  <c r="B15" i="5"/>
  <c r="B14" i="5"/>
  <c r="B13" i="5"/>
  <c r="B7" i="5"/>
  <c r="D7" i="9" l="1"/>
  <c r="D15" i="9"/>
  <c r="D15" i="5" l="1"/>
  <c r="D3" i="5" l="1"/>
  <c r="D7" i="5"/>
  <c r="B24" i="1"/>
  <c r="B23" i="1"/>
  <c r="B22" i="1"/>
  <c r="B15" i="1"/>
  <c r="B14" i="1"/>
  <c r="B13" i="1"/>
  <c r="D7" i="1" s="1"/>
  <c r="B7" i="1"/>
  <c r="B6" i="1"/>
  <c r="B5" i="1"/>
  <c r="B4" i="1"/>
  <c r="E24" i="11" l="1"/>
  <c r="F24" i="11" s="1"/>
  <c r="E13" i="11"/>
  <c r="F13" i="11" s="1"/>
  <c r="E10" i="11"/>
  <c r="F10" i="11" s="1"/>
  <c r="D18" i="4"/>
  <c r="C18" i="4" l="1"/>
  <c r="E18" i="4" s="1"/>
  <c r="A20" i="1"/>
  <c r="J4" i="7"/>
  <c r="G4" i="7"/>
  <c r="G4" i="6"/>
  <c r="J4" i="6"/>
  <c r="H4" i="6"/>
  <c r="K4" i="7"/>
  <c r="F4" i="6"/>
  <c r="H4" i="7"/>
  <c r="K4" i="6"/>
  <c r="F4" i="8"/>
  <c r="H4" i="9"/>
  <c r="F4" i="9"/>
  <c r="K4" i="9"/>
  <c r="E20" i="11"/>
  <c r="F20" i="11" s="1"/>
  <c r="J4" i="9"/>
  <c r="J4" i="8"/>
  <c r="K4" i="8"/>
  <c r="H4" i="8"/>
  <c r="M15" i="1" l="1"/>
  <c r="M4" i="1" s="1"/>
  <c r="I15" i="1"/>
  <c r="I4" i="1" s="1"/>
  <c r="G15" i="1"/>
  <c r="G4" i="1" s="1"/>
  <c r="H15" i="1"/>
  <c r="J15" i="1"/>
  <c r="L15" i="1"/>
  <c r="K15" i="1"/>
  <c r="F15" i="1"/>
  <c r="E21" i="11"/>
  <c r="F21" i="11" s="1"/>
  <c r="D15" i="4"/>
  <c r="C15" i="4"/>
  <c r="D15" i="1"/>
  <c r="E17" i="11"/>
  <c r="F17" i="11" s="1"/>
  <c r="F4" i="7"/>
  <c r="E28" i="11"/>
  <c r="F28" i="11" s="1"/>
  <c r="D3" i="1"/>
  <c r="C15" i="11"/>
  <c r="N3" i="1" l="1"/>
  <c r="N3" i="8"/>
  <c r="F3" i="8" s="1"/>
  <c r="E15" i="4"/>
  <c r="E16" i="11"/>
  <c r="F16" i="11" s="1"/>
  <c r="E14" i="11"/>
  <c r="F14" i="11" s="1"/>
  <c r="D24" i="1"/>
  <c r="C13" i="4"/>
  <c r="D13" i="4"/>
  <c r="E27" i="11"/>
  <c r="F27" i="11" s="1"/>
  <c r="F3" i="1" l="1"/>
  <c r="E13" i="4"/>
  <c r="E23" i="11"/>
  <c r="F23" i="11" s="1"/>
  <c r="E19" i="11"/>
  <c r="F19" i="11" s="1"/>
  <c r="J4" i="1"/>
  <c r="E15" i="11"/>
  <c r="F15" i="11" s="1"/>
  <c r="E12" i="11"/>
  <c r="F12" i="11" s="1"/>
  <c r="E18" i="11" l="1"/>
  <c r="F18" i="11" s="1"/>
  <c r="E22" i="11"/>
  <c r="F22" i="11" s="1"/>
  <c r="E6" i="11"/>
  <c r="F6" i="11" s="1"/>
  <c r="C22" i="11"/>
  <c r="C18" i="11" l="1"/>
  <c r="D23" i="5"/>
  <c r="E5" i="11" l="1"/>
  <c r="F5" i="11" s="1"/>
  <c r="C19" i="4"/>
  <c r="D19" i="4"/>
  <c r="H4" i="10"/>
  <c r="J4" i="10"/>
  <c r="F4" i="10"/>
  <c r="K4" i="10"/>
  <c r="E11" i="11" l="1"/>
  <c r="F11" i="11" s="1"/>
  <c r="E19" i="4"/>
  <c r="J4" i="5" l="1"/>
  <c r="K4" i="5"/>
  <c r="H4" i="5"/>
  <c r="G4" i="10"/>
  <c r="C12" i="11"/>
  <c r="F4" i="5" l="1"/>
  <c r="G4" i="5"/>
  <c r="D14" i="4"/>
  <c r="C14" i="4"/>
  <c r="E26" i="11"/>
  <c r="F26" i="11" s="1"/>
  <c r="C8" i="11"/>
  <c r="E14" i="4" l="1"/>
  <c r="E25" i="11"/>
  <c r="F25" i="11" s="1"/>
  <c r="E8" i="11" l="1"/>
  <c r="E9" i="11"/>
  <c r="F9" i="11" s="1"/>
  <c r="F8" i="11" l="1"/>
  <c r="K4" i="1" l="1"/>
  <c r="F4" i="1"/>
  <c r="L4" i="1"/>
  <c r="H4" i="1"/>
  <c r="C20" i="4"/>
  <c r="D20" i="4"/>
  <c r="E20" i="4" l="1"/>
  <c r="C4" i="11"/>
  <c r="E4" i="11" l="1"/>
  <c r="E7" i="11"/>
  <c r="F7" i="11" s="1"/>
  <c r="F4" i="11" l="1"/>
  <c r="F29" i="11" s="1"/>
  <c r="F38" i="11" s="1"/>
  <c r="E38" i="11" s="1"/>
  <c r="B4" i="12"/>
  <c r="E29"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I3" authorId="0" shapeId="0" xr:uid="{84618D93-8BF8-4A08-A69A-C5B3287B5344}">
      <text>
        <r>
          <rPr>
            <sz val="8"/>
            <color indexed="81"/>
            <rFont val="Arial"/>
            <family val="2"/>
          </rPr>
          <t>Ao digitar o token numérico corretamente, ele não aparecerá, mas a msg de "Não licenciada" desaparecerá e os cálculos passam a funcionar normalmente.</t>
        </r>
      </text>
    </comment>
    <comment ref="B6" authorId="0" shapeId="0" xr:uid="{00000000-0006-0000-0000-000002000000}">
      <text>
        <r>
          <rPr>
            <b/>
            <sz val="9"/>
            <color indexed="81"/>
            <rFont val="Tahoma"/>
            <family val="2"/>
          </rPr>
          <t>Nível
0 (B) 125
1 250
2 500
3 1000</t>
        </r>
        <r>
          <rPr>
            <sz val="9"/>
            <color indexed="81"/>
            <rFont val="Tahoma"/>
            <family val="2"/>
          </rPr>
          <t xml:space="preserve">
</t>
        </r>
      </text>
    </comment>
    <comment ref="B7" authorId="0" shapeId="0" xr:uid="{00000000-0006-0000-0000-000003000000}">
      <text>
        <r>
          <rPr>
            <sz val="10"/>
            <color indexed="81"/>
            <rFont val="Tahoma"/>
            <family val="2"/>
          </rPr>
          <t xml:space="preserve">ATENÇAO: A LICENÇA EXPIRA AUTOMATICAMENTE NO FIM DO ANO E A PLANILHA DEIXARÁ DE REALIZAR OS CÁLCULOS CORRETOS.
A licença deve ser renovada sem custo no início de cada ano, solicitando o token por whatsapp à Compumax ou IPEG, informando Nome da Organização e CNPJ. 
Uma planilha licenciada possui garantia contra falhas e suporte remoto se mantiver a estrutura original.
A planilha não licenciada funciona corretamente somente para os Itens 1.1 e 8.1.
</t>
        </r>
      </text>
    </comment>
    <comment ref="J8" authorId="0" shapeId="0" xr:uid="{00000000-0006-0000-0000-000004000000}">
      <text>
        <r>
          <rPr>
            <b/>
            <sz val="9"/>
            <color indexed="81"/>
            <rFont val="Tahoma"/>
            <family val="2"/>
          </rPr>
          <t xml:space="preserve">V0 </t>
        </r>
        <r>
          <rPr>
            <sz val="9"/>
            <color indexed="81"/>
            <rFont val="Tahoma"/>
            <family val="2"/>
          </rPr>
          <t xml:space="preserve">30/12/24 v0 Beta 2025
</t>
        </r>
        <r>
          <rPr>
            <b/>
            <sz val="9"/>
            <color indexed="81"/>
            <rFont val="Tahoma"/>
            <family val="2"/>
          </rPr>
          <t>v1</t>
        </r>
        <r>
          <rPr>
            <sz val="9"/>
            <color indexed="81"/>
            <rFont val="Tahoma"/>
            <family val="2"/>
          </rPr>
          <t xml:space="preserve"> 30/01/25 v1 Nome MEGIA; coluna 'Prática' abas de 1 a 7; Fator Inovador
</t>
        </r>
        <r>
          <rPr>
            <b/>
            <sz val="9"/>
            <color indexed="81"/>
            <rFont val="Tahoma"/>
            <family val="2"/>
          </rPr>
          <t>v2</t>
        </r>
        <r>
          <rPr>
            <sz val="9"/>
            <color indexed="81"/>
            <rFont val="Tahoma"/>
            <family val="2"/>
          </rPr>
          <t xml:space="preserve"> 05/05/25 v2 soma %item maior que 100%</t>
        </r>
      </text>
    </comment>
    <comment ref="C12" authorId="0" shapeId="0" xr:uid="{00000000-0006-0000-0000-000005000000}">
      <text>
        <r>
          <rPr>
            <sz val="9"/>
            <color indexed="81"/>
            <rFont val="Arial"/>
            <family val="2"/>
          </rPr>
          <t>Qtde de Processos gerenciais requeridos no Nível</t>
        </r>
      </text>
    </comment>
    <comment ref="D12" authorId="0" shapeId="0" xr:uid="{00000000-0006-0000-0000-000006000000}">
      <text>
        <r>
          <rPr>
            <sz val="9"/>
            <color indexed="81"/>
            <rFont val="Arial"/>
            <family val="2"/>
          </rPr>
          <t>Qtde de Processos Gerenciais avaliados</t>
        </r>
      </text>
    </comment>
    <comment ref="E12" authorId="0" shapeId="0" xr:uid="{00000000-0006-0000-0000-000007000000}">
      <text>
        <r>
          <rPr>
            <sz val="9"/>
            <color indexed="81"/>
            <rFont val="Arial"/>
            <family val="2"/>
          </rPr>
          <t xml:space="preserve">Qtde de Processos gerenciais atendidos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F17AC224-DD44-4A73-8D66-163D38A3256F}">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9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900-000002000000}">
      <text>
        <r>
          <rPr>
            <sz val="11"/>
            <color indexed="81"/>
            <rFont val="Tahoma"/>
            <family val="2"/>
          </rPr>
          <t>IMPORTANTE:
Linhas para informar indicador. Devem ter o valor "8" para serem consideradas na totalização por Fator.</t>
        </r>
      </text>
    </comment>
    <comment ref="B4" authorId="0" shapeId="0" xr:uid="{00000000-0006-0000-0900-000003000000}">
      <text>
        <r>
          <rPr>
            <b/>
            <sz val="10"/>
            <color indexed="81"/>
            <rFont val="Tahoma"/>
            <family val="2"/>
          </rPr>
          <t>BARRA DE PROGRESSO DO ITEM
Calculado com base nos fatores exigíveis para o Tipo de indicador.</t>
        </r>
      </text>
    </comment>
    <comment ref="G4" authorId="1" shapeId="0" xr:uid="{00000000-0006-0000-0900-000004000000}">
      <text>
        <r>
          <rPr>
            <sz val="9"/>
            <color indexed="81"/>
            <rFont val="Tahoma"/>
            <family val="2"/>
          </rPr>
          <t xml:space="preserve">Refere-se à demonstração de melhoria contínua ou estabilização  em nível aceitável. </t>
        </r>
      </text>
    </comment>
    <comment ref="J4" authorId="1" shapeId="0" xr:uid="{00000000-0006-0000-09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9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9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900-000008000000}">
      <text>
        <r>
          <rPr>
            <sz val="10"/>
            <color indexed="81"/>
            <rFont val="Tahoma"/>
            <family val="2"/>
          </rPr>
          <t>Uso livre. Opcionalmente, informar nesta coluna a área  responsável.</t>
        </r>
      </text>
    </comment>
    <comment ref="D6" authorId="1" shapeId="0" xr:uid="{00000000-0006-0000-09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9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628F5492-4A05-4EF9-BA9D-6EAF5F1023D2}">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6C64229F-27B5-4308-A1F9-DFFC4FE427C1}">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1830B9AA-2E91-41D0-8E81-EAE3317C7E9A}">
      <text>
        <r>
          <rPr>
            <b/>
            <sz val="10"/>
            <color indexed="81"/>
            <rFont val="Tahoma"/>
            <family val="2"/>
          </rPr>
          <t>% parcial EVOLUÇÃO</t>
        </r>
      </text>
    </comment>
    <comment ref="J6" authorId="1" shapeId="0" xr:uid="{12BE55EB-2A14-41F0-804E-C4E1266838A2}">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A249CF6C-79DD-4995-BB60-7AC1AC1D78FF}">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33882B47-E4D2-43F5-9F7C-B03BE2986087}">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8DC37EDA-500E-4CE8-852A-567D17CD6BD0}">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8330991D-E3E6-4E9A-A10B-181CEE8BC36D}">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AF6315D9-8350-4629-B282-1AD9A1E1D5A8}">
      <text>
        <r>
          <rPr>
            <b/>
            <sz val="9"/>
            <color indexed="81"/>
            <rFont val="Tahoma"/>
            <family val="2"/>
          </rPr>
          <t>% parcial COMPETITIVIDADE</t>
        </r>
      </text>
    </comment>
    <comment ref="P6" authorId="1" shapeId="0" xr:uid="{8756E99C-F8AE-4D0F-BD26-5A1E0B833E7E}">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F66AD903-43AC-46D0-9C37-777DAB8EC39F}">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F3C205DA-BF79-4D79-94BF-B1196C15D6CA}">
      <text>
        <r>
          <rPr>
            <sz val="10"/>
            <color indexed="81"/>
            <rFont val="Tahoma"/>
            <family val="2"/>
          </rPr>
          <t>Informar o nome ou sigla que identifica a(s) parte(s)  interessada(s) no resultado.</t>
        </r>
      </text>
    </comment>
    <comment ref="S6" authorId="1" shapeId="0" xr:uid="{B1433615-1387-4C6C-B41D-2CF20D45A4F6}">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B60342A0-9352-40D8-A41C-45AACA79DDC1}">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D9F717A6-9BFF-46ED-94FB-1A611BB6AF7E}">
      <text>
        <r>
          <rPr>
            <b/>
            <sz val="9"/>
            <color indexed="81"/>
            <rFont val="Tahoma"/>
            <family val="2"/>
          </rPr>
          <t>% parcial COMPROMISSO</t>
        </r>
        <r>
          <rPr>
            <sz val="9"/>
            <color indexed="81"/>
            <rFont val="Tahoma"/>
            <family val="2"/>
          </rPr>
          <t xml:space="preserve">
</t>
        </r>
      </text>
    </comment>
    <comment ref="V6" authorId="1" shapeId="0" xr:uid="{FBD4AE24-FB7D-403E-B556-881EC731F6D5}">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248DF7B2-EC46-42E0-A755-139DFCFD3E44}">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900-00001C000000}">
      <text>
        <r>
          <rPr>
            <b/>
            <sz val="9"/>
            <color indexed="81"/>
            <rFont val="Tahoma"/>
            <family val="2"/>
          </rPr>
          <t>% parcial POTENCIAL</t>
        </r>
      </text>
    </comment>
    <comment ref="Y6" authorId="0" shapeId="0" xr:uid="{00000000-0006-0000-09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9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9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900-000020000000}">
      <text>
        <r>
          <rPr>
            <sz val="10"/>
            <color indexed="81"/>
            <rFont val="Tahoma"/>
            <family val="2"/>
          </rPr>
          <t xml:space="preserve">Valor do indicador no último ciclo.
</t>
        </r>
      </text>
    </comment>
    <comment ref="AD6" authorId="1" shapeId="0" xr:uid="{00000000-0006-0000-09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9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900-000023000000}">
      <text>
        <r>
          <rPr>
            <sz val="10"/>
            <color indexed="81"/>
            <rFont val="Tahoma"/>
            <family val="2"/>
          </rPr>
          <t>Adicionar explicações sobre o indicador ou sua situação se necessário.</t>
        </r>
      </text>
    </comment>
    <comment ref="AG6" authorId="1" shapeId="0" xr:uid="{00000000-0006-0000-0900-000024000000}">
      <text>
        <r>
          <rPr>
            <sz val="11"/>
            <color indexed="81"/>
            <rFont val="Tahoma"/>
            <family val="2"/>
          </rPr>
          <t>Ligar a um Processo dos Critérios de 1 a 7 se desejar.</t>
        </r>
      </text>
    </comment>
    <comment ref="A9" authorId="0" shapeId="0" xr:uid="{00000000-0006-0000-0900-000025000000}">
      <text>
        <r>
          <rPr>
            <sz val="11"/>
            <color indexed="81"/>
            <rFont val="Tahoma"/>
            <family val="2"/>
          </rPr>
          <t>IMPORTANTE:
Linhas para informar indicador. Devem ter o valor "8" para serem consideradas na avaliação.</t>
        </r>
      </text>
    </comment>
    <comment ref="A10" authorId="0" shapeId="0" xr:uid="{24E1E2C0-7FC8-4184-9138-DB0672C9EDDE}">
      <text>
        <r>
          <rPr>
            <sz val="11"/>
            <color indexed="81"/>
            <rFont val="Tahoma"/>
            <family val="2"/>
          </rPr>
          <t>IMPORTANTE:
Linhas para informar indicador. Devem ter o valor "8" para serem consideradas na avaliação.</t>
        </r>
      </text>
    </comment>
    <comment ref="A11" authorId="0" shapeId="0" xr:uid="{8A0FF4EC-6C5D-4F37-93D0-F08B5A6F88D0}">
      <text>
        <r>
          <rPr>
            <sz val="11"/>
            <color indexed="81"/>
            <rFont val="Tahoma"/>
            <family val="2"/>
          </rPr>
          <t>IMPORTANTE:
Linhas para informar indicador. Devem ter o valor "8" para serem consideradas na avaliação.</t>
        </r>
      </text>
    </comment>
    <comment ref="A12" authorId="0" shapeId="0" xr:uid="{DA44CEEC-7E04-427D-A09A-63BFB052EABC}">
      <text>
        <r>
          <rPr>
            <sz val="11"/>
            <color indexed="81"/>
            <rFont val="Tahoma"/>
            <family val="2"/>
          </rPr>
          <t>IMPORTANTE:
Linhas para informar indicador. Devem ter o valor "8" para serem consideradas na avaliação.</t>
        </r>
      </text>
    </comment>
    <comment ref="A13" authorId="0" shapeId="0" xr:uid="{0A21A1FD-5091-48F2-8787-539C065AA2EB}">
      <text>
        <r>
          <rPr>
            <sz val="11"/>
            <color indexed="81"/>
            <rFont val="Tahoma"/>
            <family val="2"/>
          </rPr>
          <t>IMPORTANTE:
Linhas para informar indicador. Devem ter o valor "8" para serem consideradas na avaliação.</t>
        </r>
      </text>
    </comment>
    <comment ref="A14" authorId="0" shapeId="0" xr:uid="{4335CC56-E7BA-4A1E-A0C5-66D48C58308A}">
      <text>
        <r>
          <rPr>
            <sz val="11"/>
            <color indexed="81"/>
            <rFont val="Tahoma"/>
            <family val="2"/>
          </rPr>
          <t>IMPORTANTE:
Linhas para informar indicador. Devem ter o valor "8" para serem consideradas na avaliação.</t>
        </r>
      </text>
    </comment>
    <comment ref="A15" authorId="0" shapeId="0" xr:uid="{EF2F3AB2-BF15-4489-8480-270D29E57EDF}">
      <text>
        <r>
          <rPr>
            <sz val="11"/>
            <color indexed="81"/>
            <rFont val="Tahoma"/>
            <family val="2"/>
          </rPr>
          <t>IMPORTANTE:
Linhas para informar indicador. Devem ter o valor "8" para serem consideradas na avaliação.</t>
        </r>
      </text>
    </comment>
    <comment ref="A16" authorId="0" shapeId="0" xr:uid="{D2090905-BCDB-4CB5-8D53-01A53C8BB7D8}">
      <text>
        <r>
          <rPr>
            <sz val="11"/>
            <color indexed="81"/>
            <rFont val="Tahoma"/>
            <family val="2"/>
          </rPr>
          <t>IMPORTANTE:
Linhas para informar indicador. Devem ter o valor "8" para serem consideradas na avaliação.</t>
        </r>
      </text>
    </comment>
    <comment ref="A17" authorId="0" shapeId="0" xr:uid="{686B40D2-6C7A-4DE1-9006-341FB01E2922}">
      <text>
        <r>
          <rPr>
            <sz val="11"/>
            <color indexed="81"/>
            <rFont val="Tahoma"/>
            <family val="2"/>
          </rPr>
          <t>IMPORTANTE:
Linhas para informar indicador. Devem ter o valor "8" para serem consideradas na avaliação.</t>
        </r>
      </text>
    </comment>
    <comment ref="A18" authorId="0" shapeId="0" xr:uid="{14FFE164-CEC9-4C0C-A19A-7782AA956566}">
      <text>
        <r>
          <rPr>
            <sz val="11"/>
            <color indexed="81"/>
            <rFont val="Tahoma"/>
            <family val="2"/>
          </rPr>
          <t>IMPORTANTE:
Linhas para informar indicador. Devem ter o valor "8" para serem consideradas na avaliação.</t>
        </r>
      </text>
    </comment>
    <comment ref="A19" authorId="0" shapeId="0" xr:uid="{A0FB0BC9-391F-4F8C-A599-4CF9DCC720E5}">
      <text>
        <r>
          <rPr>
            <sz val="11"/>
            <color indexed="81"/>
            <rFont val="Tahoma"/>
            <family val="2"/>
          </rPr>
          <t>IMPORTANTE:
Linhas para informar indicador. Devem ter o valor "8" para serem consideradas na avaliação.</t>
        </r>
      </text>
    </comment>
    <comment ref="A20" authorId="0" shapeId="0" xr:uid="{C7A3E126-094A-436A-B8D2-1D7215D0692C}">
      <text>
        <r>
          <rPr>
            <sz val="11"/>
            <color indexed="81"/>
            <rFont val="Tahoma"/>
            <family val="2"/>
          </rPr>
          <t>IMPORTANTE:
Linhas para informar indicador. Devem ter o valor "8" para serem consideradas na avaliação.</t>
        </r>
      </text>
    </comment>
    <comment ref="A21" authorId="0" shapeId="0" xr:uid="{3DF4D91C-581F-4E76-B828-426096F1C037}">
      <text>
        <r>
          <rPr>
            <sz val="11"/>
            <color indexed="81"/>
            <rFont val="Tahoma"/>
            <family val="2"/>
          </rPr>
          <t>IMPORTANTE:
Linhas para informar indicador. Devem ter o valor "8" para serem consideradas na avaliação.</t>
        </r>
      </text>
    </comment>
    <comment ref="A22" authorId="0" shapeId="0" xr:uid="{5B98A59E-7118-4216-B1D8-F451A891F30F}">
      <text>
        <r>
          <rPr>
            <sz val="11"/>
            <color indexed="81"/>
            <rFont val="Tahoma"/>
            <family val="2"/>
          </rPr>
          <t>IMPORTANTE:
Linhas para informar indicador. Devem ter o valor "8" para serem consideradas na avaliação.</t>
        </r>
      </text>
    </comment>
    <comment ref="A23" authorId="0" shapeId="0" xr:uid="{8929E973-E3B9-4DBF-9606-2445F7B259BE}">
      <text>
        <r>
          <rPr>
            <sz val="11"/>
            <color indexed="81"/>
            <rFont val="Tahoma"/>
            <family val="2"/>
          </rPr>
          <t>IMPORTANTE:
Linhas para informar indicador. Devem ter o valor "8" para serem consideradas na avaliação.</t>
        </r>
      </text>
    </comment>
    <comment ref="A24" authorId="0" shapeId="0" xr:uid="{79B19BA2-5992-434C-8A84-EBF8B3A191B6}">
      <text>
        <r>
          <rPr>
            <sz val="11"/>
            <color indexed="81"/>
            <rFont val="Tahoma"/>
            <family val="2"/>
          </rPr>
          <t>IMPORTANTE:
Linhas para informar indicador. Devem ter o valor "8" para serem consideradas na avaliação.</t>
        </r>
      </text>
    </comment>
    <comment ref="A25" authorId="0" shapeId="0" xr:uid="{C93E9D9D-EB64-4F20-AE87-AE402B450C5E}">
      <text>
        <r>
          <rPr>
            <sz val="11"/>
            <color indexed="81"/>
            <rFont val="Tahoma"/>
            <family val="2"/>
          </rPr>
          <t>IMPORTANTE:
Linhas para informar indicador. Devem ter o valor "8" para serem consideradas na avaliação.</t>
        </r>
      </text>
    </comment>
    <comment ref="A26" authorId="0" shapeId="0" xr:uid="{331CA5B2-F02E-4DBD-B6B3-5327904B5226}">
      <text>
        <r>
          <rPr>
            <sz val="11"/>
            <color indexed="81"/>
            <rFont val="Tahoma"/>
            <family val="2"/>
          </rPr>
          <t>IMPORTANTE:
Linhas para informar indicador. Devem ter o valor "8" para serem consideradas na avaliação.</t>
        </r>
      </text>
    </comment>
    <comment ref="A27" authorId="0" shapeId="0" xr:uid="{AA5009F4-9B4F-4D2C-AE3C-759D749F04A6}">
      <text>
        <r>
          <rPr>
            <sz val="11"/>
            <color indexed="81"/>
            <rFont val="Tahoma"/>
            <family val="2"/>
          </rPr>
          <t>IMPORTANTE:
Linhas para informar indicador. Devem ter o valor "8" para serem consideradas na avaliação.</t>
        </r>
      </text>
    </comment>
    <comment ref="A28" authorId="0" shapeId="0" xr:uid="{00000000-0006-0000-0900-000026000000}">
      <text>
        <r>
          <rPr>
            <sz val="11"/>
            <color indexed="81"/>
            <rFont val="Tahoma"/>
            <family val="2"/>
          </rPr>
          <t>IMPORTANTE:
Linhas para informar indicador. Devem ter o valor "8" para serem consideradas na avaliação.</t>
        </r>
      </text>
    </comment>
    <comment ref="A29" authorId="0" shapeId="0" xr:uid="{00000000-0006-0000-0900-000027000000}">
      <text>
        <r>
          <rPr>
            <sz val="11"/>
            <color indexed="81"/>
            <rFont val="Tahoma"/>
            <family val="2"/>
          </rPr>
          <t>IMPORTANTE:
Linhas para informar indicador. Devem ter o valor "8" para serem consideradas na avaliação.</t>
        </r>
      </text>
    </comment>
    <comment ref="A30" authorId="0" shapeId="0" xr:uid="{00000000-0006-0000-0900-000028000000}">
      <text>
        <r>
          <rPr>
            <sz val="11"/>
            <color indexed="81"/>
            <rFont val="Tahoma"/>
            <family val="2"/>
          </rPr>
          <t>IMPORTANTE:
Linhas para informar indicador. Devem ter o valor "8" para serem consideradas na avaliação.</t>
        </r>
      </text>
    </comment>
    <comment ref="A31" authorId="0" shapeId="0" xr:uid="{00000000-0006-0000-0900-000029000000}">
      <text>
        <r>
          <rPr>
            <sz val="11"/>
            <color indexed="81"/>
            <rFont val="Tahoma"/>
            <family val="2"/>
          </rPr>
          <t>IMPORTANTE:
Linhas para informar indicador. Devem ter o valor "8" para serem consideradas na avaliação.</t>
        </r>
      </text>
    </comment>
    <comment ref="A32" authorId="0" shapeId="0" xr:uid="{00000000-0006-0000-0900-00002A000000}">
      <text>
        <r>
          <rPr>
            <sz val="11"/>
            <color indexed="81"/>
            <rFont val="Tahoma"/>
            <family val="2"/>
          </rPr>
          <t>IMPORTANTE:
Linhas para informar indicador. Devem ter o valor "8" para serem consideradas na avaliação.</t>
        </r>
      </text>
    </comment>
    <comment ref="A33" authorId="0" shapeId="0" xr:uid="{00000000-0006-0000-0900-00002B000000}">
      <text>
        <r>
          <rPr>
            <sz val="11"/>
            <color indexed="81"/>
            <rFont val="Tahoma"/>
            <family val="2"/>
          </rPr>
          <t>IMPORTANTE:
Linhas para informar indicador. Devem ter o valor "8" para serem consideradas na avaliação.</t>
        </r>
      </text>
    </comment>
    <comment ref="A34" authorId="0" shapeId="0" xr:uid="{00000000-0006-0000-0900-00002C000000}">
      <text>
        <r>
          <rPr>
            <sz val="11"/>
            <color indexed="81"/>
            <rFont val="Tahoma"/>
            <family val="2"/>
          </rPr>
          <t>IMPORTANTE:
Linhas para informar indicador. Devem ter o valor "8" para serem consideradas na avaliação.</t>
        </r>
      </text>
    </comment>
    <comment ref="A35" authorId="0" shapeId="0" xr:uid="{00000000-0006-0000-0900-00002D000000}">
      <text>
        <r>
          <rPr>
            <sz val="11"/>
            <color indexed="81"/>
            <rFont val="Tahoma"/>
            <family val="2"/>
          </rPr>
          <t>IMPORTANTE:
Linhas para informar indicador. Devem ter o valor "8" para serem consideradas na avaliação.</t>
        </r>
      </text>
    </comment>
    <comment ref="A36" authorId="0" shapeId="0" xr:uid="{00000000-0006-0000-0900-00002E000000}">
      <text>
        <r>
          <rPr>
            <sz val="11"/>
            <color indexed="81"/>
            <rFont val="Tahoma"/>
            <family val="2"/>
          </rPr>
          <t>IMPORTANTE:
Linhas para informar indicador. Devem ter o valor "8" para serem consideradas na avaliação.</t>
        </r>
      </text>
    </comment>
    <comment ref="C39" authorId="0" shapeId="0" xr:uid="{00000000-0006-0000-09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44" authorId="0" shapeId="0" xr:uid="{00000000-0006-0000-0900-000030000000}">
      <text>
        <r>
          <rPr>
            <sz val="9"/>
            <color indexed="81"/>
            <rFont val="Tahoma"/>
            <family val="2"/>
          </rPr>
          <t>Inserir linhas se necessário
PF Ponto Forte
OM Oportunidade para Melhoria</t>
        </r>
      </text>
    </comment>
    <comment ref="B45" authorId="0" shapeId="0" xr:uid="{00000000-0006-0000-0900-000031000000}">
      <text>
        <r>
          <rPr>
            <sz val="9"/>
            <color indexed="81"/>
            <rFont val="Tahoma"/>
            <family val="2"/>
          </rPr>
          <t>Inserir linhas se necessário
PF Ponto Forte
OM Oportunidade para Melhoria</t>
        </r>
      </text>
    </comment>
    <comment ref="B46" authorId="0" shapeId="0" xr:uid="{00000000-0006-0000-0900-000032000000}">
      <text>
        <r>
          <rPr>
            <sz val="9"/>
            <color indexed="81"/>
            <rFont val="Tahoma"/>
            <family val="2"/>
          </rPr>
          <t>Inserir linhas se necessário
PF Ponto Forte
OM Oportunidade para Melhoria</t>
        </r>
      </text>
    </comment>
    <comment ref="B47" authorId="0" shapeId="0" xr:uid="{00000000-0006-0000-0900-000033000000}">
      <text>
        <r>
          <rPr>
            <sz val="9"/>
            <color indexed="81"/>
            <rFont val="Tahoma"/>
            <family val="2"/>
          </rPr>
          <t>Inserir linhas se necessário
PF Ponto Forte
OM Oportunidade para Melhoria</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804BC418-3CD1-4D32-9A4F-DA28963974D7}">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A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A00-000002000000}">
      <text>
        <r>
          <rPr>
            <sz val="11"/>
            <color indexed="81"/>
            <rFont val="Tahoma"/>
            <family val="2"/>
          </rPr>
          <t>IMPORTANTE:
Linhas para informar indicador. Devem ter o valor "8" para serem consideradas na totalização por Fator.</t>
        </r>
      </text>
    </comment>
    <comment ref="B4" authorId="0" shapeId="0" xr:uid="{00000000-0006-0000-0A00-000003000000}">
      <text>
        <r>
          <rPr>
            <b/>
            <sz val="10"/>
            <color indexed="81"/>
            <rFont val="Tahoma"/>
            <family val="2"/>
          </rPr>
          <t>BARRA DE PROGRESSO DO ITEM
Calculado com base nos fatores exigíveis para o Tipo de indicador.</t>
        </r>
      </text>
    </comment>
    <comment ref="G4" authorId="1" shapeId="0" xr:uid="{00000000-0006-0000-0A00-000004000000}">
      <text>
        <r>
          <rPr>
            <sz val="9"/>
            <color indexed="81"/>
            <rFont val="Tahoma"/>
            <family val="2"/>
          </rPr>
          <t xml:space="preserve">Refere-se à demonstração de melhoria contínua ou estabilização  em nível aceitável. </t>
        </r>
      </text>
    </comment>
    <comment ref="J4" authorId="1" shapeId="0" xr:uid="{00000000-0006-0000-0A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A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A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A00-000008000000}">
      <text>
        <r>
          <rPr>
            <sz val="10"/>
            <color indexed="81"/>
            <rFont val="Tahoma"/>
            <family val="2"/>
          </rPr>
          <t>Uso livre. Opcionalmente, informar nesta coluna a área  responsável.</t>
        </r>
      </text>
    </comment>
    <comment ref="D6" authorId="1" shapeId="0" xr:uid="{00000000-0006-0000-0A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A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9FF886BA-CEAE-4A2E-8A6B-5290DF956449}">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CA9B45C5-6487-4BE0-82CB-890C1E1D912F}">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06194F3D-C090-4EA7-A4CF-276217E36E3A}">
      <text>
        <r>
          <rPr>
            <b/>
            <sz val="10"/>
            <color indexed="81"/>
            <rFont val="Tahoma"/>
            <family val="2"/>
          </rPr>
          <t>% parcial EVOLUÇÃO</t>
        </r>
      </text>
    </comment>
    <comment ref="J6" authorId="1" shapeId="0" xr:uid="{EDA3F0C9-AC9B-48E6-841B-CB7E1B21DC0D}">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68041A3F-FD74-4453-B1BB-462B13F4BF72}">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15035EA8-16DD-406A-ACDA-1E751609C318}">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3B63A02C-783C-4C28-8DF1-EBB48916B8C5}">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A5201E9A-6A12-462D-820D-1025121DE6F3}">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8F06432E-996F-4526-BCA9-904004395CDF}">
      <text>
        <r>
          <rPr>
            <b/>
            <sz val="9"/>
            <color indexed="81"/>
            <rFont val="Tahoma"/>
            <family val="2"/>
          </rPr>
          <t>% parcial COMPETITIVIDADE</t>
        </r>
      </text>
    </comment>
    <comment ref="P6" authorId="1" shapeId="0" xr:uid="{E27044CE-D18F-49B6-AABC-B8A6D8F522CD}">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C5984CD9-78C7-44C3-85D2-81FF49F4BC11}">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ACE100C7-30E9-4200-9D36-1417EC666478}">
      <text>
        <r>
          <rPr>
            <sz val="10"/>
            <color indexed="81"/>
            <rFont val="Tahoma"/>
            <family val="2"/>
          </rPr>
          <t>Informar o nome ou sigla que identifica a(s) parte(s)  interessada(s) no resultado.</t>
        </r>
      </text>
    </comment>
    <comment ref="S6" authorId="1" shapeId="0" xr:uid="{F858F3AE-609D-4920-A73C-98515CD3BB20}">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7265BBCA-024A-42D3-A92A-499D27290C22}">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61B75E2F-405F-4281-8CF2-CA760A082150}">
      <text>
        <r>
          <rPr>
            <b/>
            <sz val="9"/>
            <color indexed="81"/>
            <rFont val="Tahoma"/>
            <family val="2"/>
          </rPr>
          <t>% parcial COMPROMISSO</t>
        </r>
        <r>
          <rPr>
            <sz val="9"/>
            <color indexed="81"/>
            <rFont val="Tahoma"/>
            <family val="2"/>
          </rPr>
          <t xml:space="preserve">
</t>
        </r>
      </text>
    </comment>
    <comment ref="V6" authorId="1" shapeId="0" xr:uid="{E33E8ACE-7E57-43DA-8B7B-1717E9F548AD}">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09B78E9C-B094-4DA2-A6C5-917F960CC910}">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A00-00001C000000}">
      <text>
        <r>
          <rPr>
            <b/>
            <sz val="9"/>
            <color indexed="81"/>
            <rFont val="Tahoma"/>
            <family val="2"/>
          </rPr>
          <t>% parcial POTENCIAL</t>
        </r>
      </text>
    </comment>
    <comment ref="Y6" authorId="0" shapeId="0" xr:uid="{00000000-0006-0000-0A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A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A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A00-000020000000}">
      <text>
        <r>
          <rPr>
            <sz val="10"/>
            <color indexed="81"/>
            <rFont val="Tahoma"/>
            <family val="2"/>
          </rPr>
          <t xml:space="preserve">Valor do indicador no último ciclo.
</t>
        </r>
      </text>
    </comment>
    <comment ref="AD6" authorId="1" shapeId="0" xr:uid="{00000000-0006-0000-0A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A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A00-000023000000}">
      <text>
        <r>
          <rPr>
            <sz val="10"/>
            <color indexed="81"/>
            <rFont val="Tahoma"/>
            <family val="2"/>
          </rPr>
          <t>Adicionar explicações sobre o indicador ou sua situação se necessário.</t>
        </r>
      </text>
    </comment>
    <comment ref="AG6" authorId="1" shapeId="0" xr:uid="{00000000-0006-0000-0A00-000024000000}">
      <text>
        <r>
          <rPr>
            <sz val="11"/>
            <color indexed="81"/>
            <rFont val="Tahoma"/>
            <family val="2"/>
          </rPr>
          <t>Ligar a um Processo dos Critérios de 1 a 7 se desejar.</t>
        </r>
      </text>
    </comment>
    <comment ref="A9" authorId="0" shapeId="0" xr:uid="{00000000-0006-0000-0A00-000025000000}">
      <text>
        <r>
          <rPr>
            <sz val="11"/>
            <color indexed="81"/>
            <rFont val="Tahoma"/>
            <family val="2"/>
          </rPr>
          <t>IMPORTANTE:
Linhas para informar indicador. Devem ter o valor "8" para serem consideradas na avaliação.</t>
        </r>
      </text>
    </comment>
    <comment ref="A10" authorId="0" shapeId="0" xr:uid="{4257DF82-0FDD-49CC-A95A-D00A5862B097}">
      <text>
        <r>
          <rPr>
            <sz val="11"/>
            <color indexed="81"/>
            <rFont val="Tahoma"/>
            <family val="2"/>
          </rPr>
          <t>IMPORTANTE:
Linhas para informar indicador. Devem ter o valor "8" para serem consideradas na avaliação.</t>
        </r>
      </text>
    </comment>
    <comment ref="A11" authorId="0" shapeId="0" xr:uid="{05F6FE6A-B4F2-4A1F-9EC1-29B86930A8FA}">
      <text>
        <r>
          <rPr>
            <sz val="11"/>
            <color indexed="81"/>
            <rFont val="Tahoma"/>
            <family val="2"/>
          </rPr>
          <t>IMPORTANTE:
Linhas para informar indicador. Devem ter o valor "8" para serem consideradas na avaliação.</t>
        </r>
      </text>
    </comment>
    <comment ref="A12" authorId="0" shapeId="0" xr:uid="{2B9B2295-6D73-4EF1-9C8A-ED080E199C75}">
      <text>
        <r>
          <rPr>
            <sz val="11"/>
            <color indexed="81"/>
            <rFont val="Tahoma"/>
            <family val="2"/>
          </rPr>
          <t>IMPORTANTE:
Linhas para informar indicador. Devem ter o valor "8" para serem consideradas na avaliação.</t>
        </r>
      </text>
    </comment>
    <comment ref="A13" authorId="0" shapeId="0" xr:uid="{028B1E99-3BC8-446D-8474-5FBF1416B760}">
      <text>
        <r>
          <rPr>
            <sz val="11"/>
            <color indexed="81"/>
            <rFont val="Tahoma"/>
            <family val="2"/>
          </rPr>
          <t>IMPORTANTE:
Linhas para informar indicador. Devem ter o valor "8" para serem consideradas na avaliação.</t>
        </r>
      </text>
    </comment>
    <comment ref="A14" authorId="0" shapeId="0" xr:uid="{7A3F404D-0974-4D1F-9966-ADAE0D6D6CCA}">
      <text>
        <r>
          <rPr>
            <sz val="11"/>
            <color indexed="81"/>
            <rFont val="Tahoma"/>
            <family val="2"/>
          </rPr>
          <t>IMPORTANTE:
Linhas para informar indicador. Devem ter o valor "8" para serem consideradas na avaliação.</t>
        </r>
      </text>
    </comment>
    <comment ref="A15" authorId="0" shapeId="0" xr:uid="{8C9440D4-8303-4AE3-9C19-174F98DA2867}">
      <text>
        <r>
          <rPr>
            <sz val="11"/>
            <color indexed="81"/>
            <rFont val="Tahoma"/>
            <family val="2"/>
          </rPr>
          <t>IMPORTANTE:
Linhas para informar indicador. Devem ter o valor "8" para serem consideradas na avaliação.</t>
        </r>
      </text>
    </comment>
    <comment ref="A16" authorId="0" shapeId="0" xr:uid="{3C92D1E1-6172-441F-9BC5-0D230734412D}">
      <text>
        <r>
          <rPr>
            <sz val="11"/>
            <color indexed="81"/>
            <rFont val="Tahoma"/>
            <family val="2"/>
          </rPr>
          <t>IMPORTANTE:
Linhas para informar indicador. Devem ter o valor "8" para serem consideradas na avaliação.</t>
        </r>
      </text>
    </comment>
    <comment ref="A17" authorId="0" shapeId="0" xr:uid="{1651E6F2-AF99-4F15-8E43-ABCE9FAF6A19}">
      <text>
        <r>
          <rPr>
            <sz val="11"/>
            <color indexed="81"/>
            <rFont val="Tahoma"/>
            <family val="2"/>
          </rPr>
          <t>IMPORTANTE:
Linhas para informar indicador. Devem ter o valor "8" para serem consideradas na avaliação.</t>
        </r>
      </text>
    </comment>
    <comment ref="A18" authorId="0" shapeId="0" xr:uid="{0E2E4359-B749-4459-B3AB-B16EA4E12859}">
      <text>
        <r>
          <rPr>
            <sz val="11"/>
            <color indexed="81"/>
            <rFont val="Tahoma"/>
            <family val="2"/>
          </rPr>
          <t>IMPORTANTE:
Linhas para informar indicador. Devem ter o valor "8" para serem consideradas na avaliação.</t>
        </r>
      </text>
    </comment>
    <comment ref="A19" authorId="0" shapeId="0" xr:uid="{30E5531C-7FD2-4297-B2EA-1545A41D0EF9}">
      <text>
        <r>
          <rPr>
            <sz val="11"/>
            <color indexed="81"/>
            <rFont val="Tahoma"/>
            <family val="2"/>
          </rPr>
          <t>IMPORTANTE:
Linhas para informar indicador. Devem ter o valor "8" para serem consideradas na avaliação.</t>
        </r>
      </text>
    </comment>
    <comment ref="A20" authorId="0" shapeId="0" xr:uid="{94484BC5-6E07-4201-937B-6BDF92368943}">
      <text>
        <r>
          <rPr>
            <sz val="11"/>
            <color indexed="81"/>
            <rFont val="Tahoma"/>
            <family val="2"/>
          </rPr>
          <t>IMPORTANTE:
Linhas para informar indicador. Devem ter o valor "8" para serem consideradas na avaliação.</t>
        </r>
      </text>
    </comment>
    <comment ref="A21" authorId="0" shapeId="0" xr:uid="{B90FA64F-A796-4E36-887F-ACFE6CFD2F70}">
      <text>
        <r>
          <rPr>
            <sz val="11"/>
            <color indexed="81"/>
            <rFont val="Tahoma"/>
            <family val="2"/>
          </rPr>
          <t>IMPORTANTE:
Linhas para informar indicador. Devem ter o valor "8" para serem consideradas na avaliação.</t>
        </r>
      </text>
    </comment>
    <comment ref="A22" authorId="0" shapeId="0" xr:uid="{79251116-5A9B-459D-B950-079640BD1F86}">
      <text>
        <r>
          <rPr>
            <sz val="11"/>
            <color indexed="81"/>
            <rFont val="Tahoma"/>
            <family val="2"/>
          </rPr>
          <t>IMPORTANTE:
Linhas para informar indicador. Devem ter o valor "8" para serem consideradas na avaliação.</t>
        </r>
      </text>
    </comment>
    <comment ref="A23" authorId="0" shapeId="0" xr:uid="{730117C7-7BA6-44DA-A1BF-754CEA98B615}">
      <text>
        <r>
          <rPr>
            <sz val="11"/>
            <color indexed="81"/>
            <rFont val="Tahoma"/>
            <family val="2"/>
          </rPr>
          <t>IMPORTANTE:
Linhas para informar indicador. Devem ter o valor "8" para serem consideradas na avaliação.</t>
        </r>
      </text>
    </comment>
    <comment ref="A24" authorId="0" shapeId="0" xr:uid="{C8C7C719-F858-498D-8AD7-D54C8C0C37C3}">
      <text>
        <r>
          <rPr>
            <sz val="11"/>
            <color indexed="81"/>
            <rFont val="Tahoma"/>
            <family val="2"/>
          </rPr>
          <t>IMPORTANTE:
Linhas para informar indicador. Devem ter o valor "8" para serem consideradas na avaliação.</t>
        </r>
      </text>
    </comment>
    <comment ref="A25" authorId="0" shapeId="0" xr:uid="{C9E1D5D8-22F8-47DA-B583-7BCAB6BE7FD8}">
      <text>
        <r>
          <rPr>
            <sz val="11"/>
            <color indexed="81"/>
            <rFont val="Tahoma"/>
            <family val="2"/>
          </rPr>
          <t>IMPORTANTE:
Linhas para informar indicador. Devem ter o valor "8" para serem consideradas na avaliação.</t>
        </r>
      </text>
    </comment>
    <comment ref="A26" authorId="0" shapeId="0" xr:uid="{597F201C-61CA-44B4-8726-6A5A41B60A22}">
      <text>
        <r>
          <rPr>
            <sz val="11"/>
            <color indexed="81"/>
            <rFont val="Tahoma"/>
            <family val="2"/>
          </rPr>
          <t>IMPORTANTE:
Linhas para informar indicador. Devem ter o valor "8" para serem consideradas na avaliação.</t>
        </r>
      </text>
    </comment>
    <comment ref="A27" authorId="0" shapeId="0" xr:uid="{D2341B31-5C51-40A3-A37E-51610AD0BFBA}">
      <text>
        <r>
          <rPr>
            <sz val="11"/>
            <color indexed="81"/>
            <rFont val="Tahoma"/>
            <family val="2"/>
          </rPr>
          <t>IMPORTANTE:
Linhas para informar indicador. Devem ter o valor "8" para serem consideradas na avaliação.</t>
        </r>
      </text>
    </comment>
    <comment ref="A28" authorId="0" shapeId="0" xr:uid="{5E1F04F1-E51F-4952-B11D-D5CAEAF2D91B}">
      <text>
        <r>
          <rPr>
            <sz val="11"/>
            <color indexed="81"/>
            <rFont val="Tahoma"/>
            <family val="2"/>
          </rPr>
          <t>IMPORTANTE:
Linhas para informar indicador. Devem ter o valor "8" para serem consideradas na avaliação.</t>
        </r>
      </text>
    </comment>
    <comment ref="A29" authorId="0" shapeId="0" xr:uid="{034488E4-37DB-4D20-98DC-87F077954094}">
      <text>
        <r>
          <rPr>
            <sz val="11"/>
            <color indexed="81"/>
            <rFont val="Tahoma"/>
            <family val="2"/>
          </rPr>
          <t>IMPORTANTE:
Linhas para informar indicador. Devem ter o valor "8" para serem consideradas na avaliação.</t>
        </r>
      </text>
    </comment>
    <comment ref="A30" authorId="0" shapeId="0" xr:uid="{5CE23343-4A75-4975-AB70-AD9ADD30F4A6}">
      <text>
        <r>
          <rPr>
            <sz val="11"/>
            <color indexed="81"/>
            <rFont val="Tahoma"/>
            <family val="2"/>
          </rPr>
          <t>IMPORTANTE:
Linhas para informar indicador. Devem ter o valor "8" para serem consideradas na avaliação.</t>
        </r>
      </text>
    </comment>
    <comment ref="A31" authorId="0" shapeId="0" xr:uid="{3201D153-BB8B-48E4-A227-22675F3C59C7}">
      <text>
        <r>
          <rPr>
            <sz val="11"/>
            <color indexed="81"/>
            <rFont val="Tahoma"/>
            <family val="2"/>
          </rPr>
          <t>IMPORTANTE:
Linhas para informar indicador. Devem ter o valor "8" para serem consideradas na avaliação.</t>
        </r>
      </text>
    </comment>
    <comment ref="A32" authorId="0" shapeId="0" xr:uid="{BC02C053-BE7D-44CD-93B1-2F99F087F2AC}">
      <text>
        <r>
          <rPr>
            <sz val="11"/>
            <color indexed="81"/>
            <rFont val="Tahoma"/>
            <family val="2"/>
          </rPr>
          <t>IMPORTANTE:
Linhas para informar indicador. Devem ter o valor "8" para serem consideradas na avaliação.</t>
        </r>
      </text>
    </comment>
    <comment ref="A33" authorId="0" shapeId="0" xr:uid="{F31DC202-7997-40DF-B53A-1B02BEB5D73E}">
      <text>
        <r>
          <rPr>
            <sz val="11"/>
            <color indexed="81"/>
            <rFont val="Tahoma"/>
            <family val="2"/>
          </rPr>
          <t>IMPORTANTE:
Linhas para informar indicador. Devem ter o valor "8" para serem consideradas na avaliação.</t>
        </r>
      </text>
    </comment>
    <comment ref="A34" authorId="0" shapeId="0" xr:uid="{1336C170-B32F-4C8F-91DA-CDA12835A869}">
      <text>
        <r>
          <rPr>
            <sz val="11"/>
            <color indexed="81"/>
            <rFont val="Tahoma"/>
            <family val="2"/>
          </rPr>
          <t>IMPORTANTE:
Linhas para informar indicador. Devem ter o valor "8" para serem consideradas na avaliação.</t>
        </r>
      </text>
    </comment>
    <comment ref="A35" authorId="0" shapeId="0" xr:uid="{2ADC84DA-B08A-4C04-83D2-A696B826A390}">
      <text>
        <r>
          <rPr>
            <sz val="11"/>
            <color indexed="81"/>
            <rFont val="Tahoma"/>
            <family val="2"/>
          </rPr>
          <t>IMPORTANTE:
Linhas para informar indicador. Devem ter o valor "8" para serem consideradas na avaliação.</t>
        </r>
      </text>
    </comment>
    <comment ref="A36" authorId="0" shapeId="0" xr:uid="{C8658E14-210E-4823-B06D-0A662BB0CF80}">
      <text>
        <r>
          <rPr>
            <sz val="11"/>
            <color indexed="81"/>
            <rFont val="Tahoma"/>
            <family val="2"/>
          </rPr>
          <t>IMPORTANTE:
Linhas para informar indicador. Devem ter o valor "8" para serem consideradas na avaliação.</t>
        </r>
      </text>
    </comment>
    <comment ref="A37" authorId="0" shapeId="0" xr:uid="{3221551E-3BA1-4C5A-AB25-920D00D7D867}">
      <text>
        <r>
          <rPr>
            <sz val="11"/>
            <color indexed="81"/>
            <rFont val="Tahoma"/>
            <family val="2"/>
          </rPr>
          <t>IMPORTANTE:
Linhas para informar indicador. Devem ter o valor "8" para serem consideradas na avaliação.</t>
        </r>
      </text>
    </comment>
    <comment ref="A38" authorId="0" shapeId="0" xr:uid="{5C64B9B8-1C4C-4373-A0E1-BBFC8E96AEE0}">
      <text>
        <r>
          <rPr>
            <sz val="11"/>
            <color indexed="81"/>
            <rFont val="Tahoma"/>
            <family val="2"/>
          </rPr>
          <t>IMPORTANTE:
Linhas para informar indicador. Devem ter o valor "8" para serem consideradas na avaliação.</t>
        </r>
      </text>
    </comment>
    <comment ref="A39" authorId="0" shapeId="0" xr:uid="{00000000-0006-0000-0A00-000027000000}">
      <text>
        <r>
          <rPr>
            <sz val="11"/>
            <color indexed="81"/>
            <rFont val="Tahoma"/>
            <family val="2"/>
          </rPr>
          <t>IMPORTANTE:
Linhas para informar indicador. Devem ter o valor "8" para serem consideradas na avaliação.</t>
        </r>
      </text>
    </comment>
    <comment ref="A40" authorId="0" shapeId="0" xr:uid="{00000000-0006-0000-0A00-000028000000}">
      <text>
        <r>
          <rPr>
            <sz val="11"/>
            <color indexed="81"/>
            <rFont val="Tahoma"/>
            <family val="2"/>
          </rPr>
          <t>IMPORTANTE:
Linhas para informar indicador. Devem ter o valor "8" para serem consideradas na avaliação.</t>
        </r>
      </text>
    </comment>
    <comment ref="A41" authorId="0" shapeId="0" xr:uid="{00000000-0006-0000-0A00-000029000000}">
      <text>
        <r>
          <rPr>
            <sz val="11"/>
            <color indexed="81"/>
            <rFont val="Tahoma"/>
            <family val="2"/>
          </rPr>
          <t>IMPORTANTE:
Linhas para informar indicador. Devem ter o valor "8" para serem consideradas na avaliação.</t>
        </r>
      </text>
    </comment>
    <comment ref="A42" authorId="0" shapeId="0" xr:uid="{00000000-0006-0000-0A00-00002A000000}">
      <text>
        <r>
          <rPr>
            <sz val="11"/>
            <color indexed="81"/>
            <rFont val="Tahoma"/>
            <family val="2"/>
          </rPr>
          <t>IMPORTANTE:
Linhas para informar indicador. Devem ter o valor "8" para serem consideradas na avaliação.</t>
        </r>
      </text>
    </comment>
    <comment ref="A43" authorId="0" shapeId="0" xr:uid="{00000000-0006-0000-0A00-00002B000000}">
      <text>
        <r>
          <rPr>
            <sz val="11"/>
            <color indexed="81"/>
            <rFont val="Tahoma"/>
            <family val="2"/>
          </rPr>
          <t>IMPORTANTE:
Linhas para informar indicador. Devem ter o valor "8" para serem consideradas na avaliação.</t>
        </r>
      </text>
    </comment>
    <comment ref="A44" authorId="0" shapeId="0" xr:uid="{00000000-0006-0000-0A00-00002C000000}">
      <text>
        <r>
          <rPr>
            <sz val="11"/>
            <color indexed="81"/>
            <rFont val="Tahoma"/>
            <family val="2"/>
          </rPr>
          <t>IMPORTANTE:
Linhas para informar indicador. Devem ter o valor "8" para serem consideradas na avaliação.</t>
        </r>
      </text>
    </comment>
    <comment ref="A45" authorId="0" shapeId="0" xr:uid="{00000000-0006-0000-0A00-00002D000000}">
      <text>
        <r>
          <rPr>
            <sz val="11"/>
            <color indexed="81"/>
            <rFont val="Tahoma"/>
            <family val="2"/>
          </rPr>
          <t>IMPORTANTE:
Linhas para informar indicador. Devem ter o valor "8" para serem consideradas na avaliação.</t>
        </r>
      </text>
    </comment>
    <comment ref="A46" authorId="0" shapeId="0" xr:uid="{00000000-0006-0000-0A00-00002E000000}">
      <text>
        <r>
          <rPr>
            <sz val="11"/>
            <color indexed="81"/>
            <rFont val="Tahoma"/>
            <family val="2"/>
          </rPr>
          <t>IMPORTANTE:
Linhas para informar indicador. Devem ter o valor "8" para serem consideradas na avaliação.</t>
        </r>
      </text>
    </comment>
    <comment ref="C49" authorId="0" shapeId="0" xr:uid="{00000000-0006-0000-0A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54" authorId="0" shapeId="0" xr:uid="{00000000-0006-0000-0A00-000030000000}">
      <text>
        <r>
          <rPr>
            <sz val="9"/>
            <color indexed="81"/>
            <rFont val="Tahoma"/>
            <family val="2"/>
          </rPr>
          <t>Inserir linhas se necessário
PF Ponto Forte
OM Oportunidade para Melhoria</t>
        </r>
      </text>
    </comment>
    <comment ref="B55" authorId="0" shapeId="0" xr:uid="{00000000-0006-0000-0A00-000031000000}">
      <text>
        <r>
          <rPr>
            <sz val="9"/>
            <color indexed="81"/>
            <rFont val="Tahoma"/>
            <family val="2"/>
          </rPr>
          <t>Inserir linhas se necessário
PF Ponto Forte
OM Oportunidade para Melhoria</t>
        </r>
      </text>
    </comment>
    <comment ref="B56" authorId="0" shapeId="0" xr:uid="{00000000-0006-0000-0A00-000032000000}">
      <text>
        <r>
          <rPr>
            <sz val="9"/>
            <color indexed="81"/>
            <rFont val="Tahoma"/>
            <family val="2"/>
          </rPr>
          <t>Inserir linhas se necessário
PF Ponto Forte
OM Oportunidade para Melhoria</t>
        </r>
      </text>
    </comment>
    <comment ref="B57" authorId="0" shapeId="0" xr:uid="{00000000-0006-0000-0A00-000033000000}">
      <text>
        <r>
          <rPr>
            <sz val="9"/>
            <color indexed="81"/>
            <rFont val="Tahoma"/>
            <family val="2"/>
          </rPr>
          <t>Inserir linhas se necessário
PF Ponto Forte
OM Oportunidade para Melhoria</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09C24DFB-015E-4C30-AD6D-63F2184EAC7D}">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B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B00-000002000000}">
      <text>
        <r>
          <rPr>
            <sz val="11"/>
            <color indexed="81"/>
            <rFont val="Tahoma"/>
            <family val="2"/>
          </rPr>
          <t>IMPORTANTE:
Linhas para informar indicador. Devem ter o valor "8" para serem consideradas na totalização por Fator.</t>
        </r>
      </text>
    </comment>
    <comment ref="B4" authorId="0" shapeId="0" xr:uid="{00000000-0006-0000-0B00-000003000000}">
      <text>
        <r>
          <rPr>
            <b/>
            <sz val="10"/>
            <color indexed="81"/>
            <rFont val="Tahoma"/>
            <family val="2"/>
          </rPr>
          <t>BARRA DE PROGRESSO DO ITEM
Calculado com base nos fatores exigíveis para o Tipo de indicador.</t>
        </r>
      </text>
    </comment>
    <comment ref="G4" authorId="1" shapeId="0" xr:uid="{00000000-0006-0000-0B00-000004000000}">
      <text>
        <r>
          <rPr>
            <sz val="9"/>
            <color indexed="81"/>
            <rFont val="Tahoma"/>
            <family val="2"/>
          </rPr>
          <t xml:space="preserve">Refere-se à demonstração de melhoria contínua ou estabilização  em nível aceitável. </t>
        </r>
      </text>
    </comment>
    <comment ref="J4" authorId="1" shapeId="0" xr:uid="{00000000-0006-0000-0B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B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B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B00-000008000000}">
      <text>
        <r>
          <rPr>
            <sz val="10"/>
            <color indexed="81"/>
            <rFont val="Tahoma"/>
            <family val="2"/>
          </rPr>
          <t>Uso livre. Opcionalmente, informar nesta coluna a área  responsável.</t>
        </r>
      </text>
    </comment>
    <comment ref="D6" authorId="1" shapeId="0" xr:uid="{00000000-0006-0000-0B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B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C411AC8F-51CD-402A-BAF7-11FBF16E9518}">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684DC70D-3B4F-4BA2-ABCD-682A17E25ED5}">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E8CC2352-F625-4B20-AEEA-5FD3D247ABEA}">
      <text>
        <r>
          <rPr>
            <b/>
            <sz val="10"/>
            <color indexed="81"/>
            <rFont val="Tahoma"/>
            <family val="2"/>
          </rPr>
          <t>% parcial EVOLUÇÃO</t>
        </r>
      </text>
    </comment>
    <comment ref="J6" authorId="1" shapeId="0" xr:uid="{70442A9A-AB9A-4660-84BC-B31C21787E2F}">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233D1D10-7493-4778-85B2-4F8A8BF0E1B2}">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E38B51AB-A734-47FF-A08C-0D0BC96E05C0}">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608C76A6-8BC0-474D-9547-E8C84EA8A31D}">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FDBCA554-69D0-4C18-AD6C-17DA838464A7}">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841B84FC-7B77-4369-9F7F-4D2E8F3C8D39}">
      <text>
        <r>
          <rPr>
            <b/>
            <sz val="9"/>
            <color indexed="81"/>
            <rFont val="Tahoma"/>
            <family val="2"/>
          </rPr>
          <t>% parcial COMPETITIVIDADE</t>
        </r>
      </text>
    </comment>
    <comment ref="P6" authorId="1" shapeId="0" xr:uid="{54D0EF6A-60EA-4F69-88BB-C47095783088}">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15179998-23D7-46E6-BBF8-C5104301AD75}">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D170F721-5BC7-44B5-986E-9E470918B900}">
      <text>
        <r>
          <rPr>
            <sz val="10"/>
            <color indexed="81"/>
            <rFont val="Tahoma"/>
            <family val="2"/>
          </rPr>
          <t>Informar o nome ou sigla que identifica a(s) parte(s)  interessada(s) no resultado.</t>
        </r>
      </text>
    </comment>
    <comment ref="S6" authorId="1" shapeId="0" xr:uid="{7E48CADC-DAC5-4FA5-B460-11002DE52DC4}">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0536AD86-D638-4DDE-958E-19ADC88D16E3}">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E61B8B1E-BFFC-4FA1-9CF2-707DD8C199CD}">
      <text>
        <r>
          <rPr>
            <b/>
            <sz val="9"/>
            <color indexed="81"/>
            <rFont val="Tahoma"/>
            <family val="2"/>
          </rPr>
          <t>% parcial COMPROMISSO</t>
        </r>
        <r>
          <rPr>
            <sz val="9"/>
            <color indexed="81"/>
            <rFont val="Tahoma"/>
            <family val="2"/>
          </rPr>
          <t xml:space="preserve">
</t>
        </r>
      </text>
    </comment>
    <comment ref="V6" authorId="1" shapeId="0" xr:uid="{B6D9E7C1-609A-40F5-88BB-853184F069B3}">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3A2581A6-36C2-4D39-8F15-9261958E1E17}">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B00-00001C000000}">
      <text>
        <r>
          <rPr>
            <b/>
            <sz val="9"/>
            <color indexed="81"/>
            <rFont val="Tahoma"/>
            <family val="2"/>
          </rPr>
          <t>% parcial POTENCIAL</t>
        </r>
      </text>
    </comment>
    <comment ref="Y6" authorId="0" shapeId="0" xr:uid="{00000000-0006-0000-0B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B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B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B00-000020000000}">
      <text>
        <r>
          <rPr>
            <sz val="10"/>
            <color indexed="81"/>
            <rFont val="Tahoma"/>
            <family val="2"/>
          </rPr>
          <t xml:space="preserve">Valor do indicador no último ciclo.
</t>
        </r>
      </text>
    </comment>
    <comment ref="AD6" authorId="1" shapeId="0" xr:uid="{00000000-0006-0000-0B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B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B00-000023000000}">
      <text>
        <r>
          <rPr>
            <sz val="10"/>
            <color indexed="81"/>
            <rFont val="Tahoma"/>
            <family val="2"/>
          </rPr>
          <t>Adicionar explicações sobre o indicador ou sua situação se necessário.</t>
        </r>
      </text>
    </comment>
    <comment ref="AG6" authorId="1" shapeId="0" xr:uid="{00000000-0006-0000-0B00-000024000000}">
      <text>
        <r>
          <rPr>
            <sz val="11"/>
            <color indexed="81"/>
            <rFont val="Tahoma"/>
            <family val="2"/>
          </rPr>
          <t>Ligar a um Processo dos Critérios de 1 a 7 se desejar.</t>
        </r>
      </text>
    </comment>
    <comment ref="A9" authorId="0" shapeId="0" xr:uid="{00000000-0006-0000-0B00-000025000000}">
      <text>
        <r>
          <rPr>
            <sz val="11"/>
            <color indexed="81"/>
            <rFont val="Tahoma"/>
            <family val="2"/>
          </rPr>
          <t>IMPORTANTE:
Linhas para informar indicador. Devem ter o valor "8" para serem consideradas na avaliação.</t>
        </r>
      </text>
    </comment>
    <comment ref="A10" authorId="0" shapeId="0" xr:uid="{B502036E-4A26-4B55-A32A-4056E41B13C7}">
      <text>
        <r>
          <rPr>
            <sz val="11"/>
            <color indexed="81"/>
            <rFont val="Tahoma"/>
            <family val="2"/>
          </rPr>
          <t>IMPORTANTE:
Linhas para informar indicador. Devem ter o valor "8" para serem consideradas na avaliação.</t>
        </r>
      </text>
    </comment>
    <comment ref="A11" authorId="0" shapeId="0" xr:uid="{DD8F23FF-2D83-48A6-AF88-97215DA1FE56}">
      <text>
        <r>
          <rPr>
            <sz val="11"/>
            <color indexed="81"/>
            <rFont val="Tahoma"/>
            <family val="2"/>
          </rPr>
          <t>IMPORTANTE:
Linhas para informar indicador. Devem ter o valor "8" para serem consideradas na avaliação.</t>
        </r>
      </text>
    </comment>
    <comment ref="A12" authorId="0" shapeId="0" xr:uid="{73502E9E-E934-4110-B2A6-080145C79B6C}">
      <text>
        <r>
          <rPr>
            <sz val="11"/>
            <color indexed="81"/>
            <rFont val="Tahoma"/>
            <family val="2"/>
          </rPr>
          <t>IMPORTANTE:
Linhas para informar indicador. Devem ter o valor "8" para serem consideradas na avaliação.</t>
        </r>
      </text>
    </comment>
    <comment ref="A13" authorId="0" shapeId="0" xr:uid="{91536A7D-84E9-4C8E-81F3-E6DAF3BC7F66}">
      <text>
        <r>
          <rPr>
            <sz val="11"/>
            <color indexed="81"/>
            <rFont val="Tahoma"/>
            <family val="2"/>
          </rPr>
          <t>IMPORTANTE:
Linhas para informar indicador. Devem ter o valor "8" para serem consideradas na avaliação.</t>
        </r>
      </text>
    </comment>
    <comment ref="A14" authorId="0" shapeId="0" xr:uid="{188CD464-8367-412D-80D3-EDEB3D09A3AA}">
      <text>
        <r>
          <rPr>
            <sz val="11"/>
            <color indexed="81"/>
            <rFont val="Tahoma"/>
            <family val="2"/>
          </rPr>
          <t>IMPORTANTE:
Linhas para informar indicador. Devem ter o valor "8" para serem consideradas na avaliação.</t>
        </r>
      </text>
    </comment>
    <comment ref="A15" authorId="0" shapeId="0" xr:uid="{279558BC-35F3-4D5A-AEC0-C7AFEEE0B994}">
      <text>
        <r>
          <rPr>
            <sz val="11"/>
            <color indexed="81"/>
            <rFont val="Tahoma"/>
            <family val="2"/>
          </rPr>
          <t>IMPORTANTE:
Linhas para informar indicador. Devem ter o valor "8" para serem consideradas na avaliação.</t>
        </r>
      </text>
    </comment>
    <comment ref="A16" authorId="0" shapeId="0" xr:uid="{C1022F40-DC5C-456F-96F8-95CE4E79527A}">
      <text>
        <r>
          <rPr>
            <sz val="11"/>
            <color indexed="81"/>
            <rFont val="Tahoma"/>
            <family val="2"/>
          </rPr>
          <t>IMPORTANTE:
Linhas para informar indicador. Devem ter o valor "8" para serem consideradas na avaliação.</t>
        </r>
      </text>
    </comment>
    <comment ref="A17" authorId="0" shapeId="0" xr:uid="{9DCD3AFD-77BB-4EAD-B335-9084886F9CF2}">
      <text>
        <r>
          <rPr>
            <sz val="11"/>
            <color indexed="81"/>
            <rFont val="Tahoma"/>
            <family val="2"/>
          </rPr>
          <t>IMPORTANTE:
Linhas para informar indicador. Devem ter o valor "8" para serem consideradas na avaliação.</t>
        </r>
      </text>
    </comment>
    <comment ref="A18" authorId="0" shapeId="0" xr:uid="{75284F38-A377-4021-82EB-55678E4DA0E0}">
      <text>
        <r>
          <rPr>
            <sz val="11"/>
            <color indexed="81"/>
            <rFont val="Tahoma"/>
            <family val="2"/>
          </rPr>
          <t>IMPORTANTE:
Linhas para informar indicador. Devem ter o valor "8" para serem consideradas na avaliação.</t>
        </r>
      </text>
    </comment>
    <comment ref="A19" authorId="0" shapeId="0" xr:uid="{A2FC91BC-C60A-4212-BA37-862EC51EABED}">
      <text>
        <r>
          <rPr>
            <sz val="11"/>
            <color indexed="81"/>
            <rFont val="Tahoma"/>
            <family val="2"/>
          </rPr>
          <t>IMPORTANTE:
Linhas para informar indicador. Devem ter o valor "8" para serem consideradas na avaliação.</t>
        </r>
      </text>
    </comment>
    <comment ref="A20" authorId="0" shapeId="0" xr:uid="{4BEB9FBB-93BA-43C1-9265-1FAD674052F1}">
      <text>
        <r>
          <rPr>
            <sz val="11"/>
            <color indexed="81"/>
            <rFont val="Tahoma"/>
            <family val="2"/>
          </rPr>
          <t>IMPORTANTE:
Linhas para informar indicador. Devem ter o valor "8" para serem consideradas na avaliação.</t>
        </r>
      </text>
    </comment>
    <comment ref="A21" authorId="0" shapeId="0" xr:uid="{90E2280D-8839-4FA2-A1CC-89CC0799A529}">
      <text>
        <r>
          <rPr>
            <sz val="11"/>
            <color indexed="81"/>
            <rFont val="Tahoma"/>
            <family val="2"/>
          </rPr>
          <t>IMPORTANTE:
Linhas para informar indicador. Devem ter o valor "8" para serem consideradas na avaliação.</t>
        </r>
      </text>
    </comment>
    <comment ref="A22" authorId="0" shapeId="0" xr:uid="{DAE617D0-D5DB-4CB2-9C06-7354A3124DB1}">
      <text>
        <r>
          <rPr>
            <sz val="11"/>
            <color indexed="81"/>
            <rFont val="Tahoma"/>
            <family val="2"/>
          </rPr>
          <t>IMPORTANTE:
Linhas para informar indicador. Devem ter o valor "8" para serem consideradas na avaliação.</t>
        </r>
      </text>
    </comment>
    <comment ref="A23" authorId="0" shapeId="0" xr:uid="{C0222AE2-6798-41B8-9ED7-4FB7F71B0D12}">
      <text>
        <r>
          <rPr>
            <sz val="11"/>
            <color indexed="81"/>
            <rFont val="Tahoma"/>
            <family val="2"/>
          </rPr>
          <t>IMPORTANTE:
Linhas para informar indicador. Devem ter o valor "8" para serem consideradas na avaliação.</t>
        </r>
      </text>
    </comment>
    <comment ref="A24" authorId="0" shapeId="0" xr:uid="{24738B45-65FA-4304-A0D7-19D2ABE91091}">
      <text>
        <r>
          <rPr>
            <sz val="11"/>
            <color indexed="81"/>
            <rFont val="Tahoma"/>
            <family val="2"/>
          </rPr>
          <t>IMPORTANTE:
Linhas para informar indicador. Devem ter o valor "8" para serem consideradas na avaliação.</t>
        </r>
      </text>
    </comment>
    <comment ref="A25" authorId="0" shapeId="0" xr:uid="{723BD946-513E-42E3-9232-83F3A4609A81}">
      <text>
        <r>
          <rPr>
            <sz val="11"/>
            <color indexed="81"/>
            <rFont val="Tahoma"/>
            <family val="2"/>
          </rPr>
          <t>IMPORTANTE:
Linhas para informar indicador. Devem ter o valor "8" para serem consideradas na avaliação.</t>
        </r>
      </text>
    </comment>
    <comment ref="A26" authorId="0" shapeId="0" xr:uid="{81231097-64C1-4AAE-B5EF-04F9F61171D5}">
      <text>
        <r>
          <rPr>
            <sz val="11"/>
            <color indexed="81"/>
            <rFont val="Tahoma"/>
            <family val="2"/>
          </rPr>
          <t>IMPORTANTE:
Linhas para informar indicador. Devem ter o valor "8" para serem consideradas na avaliação.</t>
        </r>
      </text>
    </comment>
    <comment ref="A27" authorId="0" shapeId="0" xr:uid="{567E9CBF-AC98-4197-A2BD-C124EC159080}">
      <text>
        <r>
          <rPr>
            <sz val="11"/>
            <color indexed="81"/>
            <rFont val="Tahoma"/>
            <family val="2"/>
          </rPr>
          <t>IMPORTANTE:
Linhas para informar indicador. Devem ter o valor "8" para serem consideradas na avaliação.</t>
        </r>
      </text>
    </comment>
    <comment ref="A28" authorId="0" shapeId="0" xr:uid="{FBB987DC-F45C-43B0-BE78-20A72BAB7167}">
      <text>
        <r>
          <rPr>
            <sz val="11"/>
            <color indexed="81"/>
            <rFont val="Tahoma"/>
            <family val="2"/>
          </rPr>
          <t>IMPORTANTE:
Linhas para informar indicador. Devem ter o valor "8" para serem consideradas na avaliação.</t>
        </r>
      </text>
    </comment>
    <comment ref="A29" authorId="0" shapeId="0" xr:uid="{00000000-0006-0000-0B00-000026000000}">
      <text>
        <r>
          <rPr>
            <sz val="11"/>
            <color indexed="81"/>
            <rFont val="Tahoma"/>
            <family val="2"/>
          </rPr>
          <t>IMPORTANTE:
Linhas para informar indicador. Devem ter o valor "8" para serem consideradas na avaliação.</t>
        </r>
      </text>
    </comment>
    <comment ref="A30" authorId="0" shapeId="0" xr:uid="{00000000-0006-0000-0B00-000027000000}">
      <text>
        <r>
          <rPr>
            <sz val="11"/>
            <color indexed="81"/>
            <rFont val="Tahoma"/>
            <family val="2"/>
          </rPr>
          <t>IMPORTANTE:
Linhas para informar indicador. Devem ter o valor "8" para serem consideradas na avaliação.</t>
        </r>
      </text>
    </comment>
    <comment ref="A31" authorId="0" shapeId="0" xr:uid="{00000000-0006-0000-0B00-000028000000}">
      <text>
        <r>
          <rPr>
            <sz val="11"/>
            <color indexed="81"/>
            <rFont val="Tahoma"/>
            <family val="2"/>
          </rPr>
          <t>IMPORTANTE:
Linhas para informar indicador. Devem ter o valor "8" para serem consideradas na avaliação.</t>
        </r>
      </text>
    </comment>
    <comment ref="A32" authorId="0" shapeId="0" xr:uid="{00000000-0006-0000-0B00-000029000000}">
      <text>
        <r>
          <rPr>
            <sz val="11"/>
            <color indexed="81"/>
            <rFont val="Tahoma"/>
            <family val="2"/>
          </rPr>
          <t>IMPORTANTE:
Linhas para informar indicador. Devem ter o valor "8" para serem consideradas na avaliação.</t>
        </r>
      </text>
    </comment>
    <comment ref="A33" authorId="0" shapeId="0" xr:uid="{00000000-0006-0000-0B00-00002A000000}">
      <text>
        <r>
          <rPr>
            <sz val="11"/>
            <color indexed="81"/>
            <rFont val="Tahoma"/>
            <family val="2"/>
          </rPr>
          <t>IMPORTANTE:
Linhas para informar indicador. Devem ter o valor "8" para serem consideradas na avaliação.</t>
        </r>
      </text>
    </comment>
    <comment ref="A34" authorId="0" shapeId="0" xr:uid="{00000000-0006-0000-0B00-00002B000000}">
      <text>
        <r>
          <rPr>
            <sz val="11"/>
            <color indexed="81"/>
            <rFont val="Tahoma"/>
            <family val="2"/>
          </rPr>
          <t>IMPORTANTE:
Linhas para informar indicador. Devem ter o valor "8" para serem consideradas na avaliação.</t>
        </r>
      </text>
    </comment>
    <comment ref="A35" authorId="0" shapeId="0" xr:uid="{00000000-0006-0000-0B00-00002C000000}">
      <text>
        <r>
          <rPr>
            <sz val="11"/>
            <color indexed="81"/>
            <rFont val="Tahoma"/>
            <family val="2"/>
          </rPr>
          <t>IMPORTANTE:
Linhas para informar indicador. Devem ter o valor "8" para serem consideradas na avaliação.</t>
        </r>
      </text>
    </comment>
    <comment ref="A36" authorId="0" shapeId="0" xr:uid="{00000000-0006-0000-0B00-00002D000000}">
      <text>
        <r>
          <rPr>
            <sz val="11"/>
            <color indexed="81"/>
            <rFont val="Tahoma"/>
            <family val="2"/>
          </rPr>
          <t>IMPORTANTE:
Linhas para informar indicador. Devem ter o valor "8" para serem consideradas na avaliação.</t>
        </r>
      </text>
    </comment>
    <comment ref="A37" authorId="0" shapeId="0" xr:uid="{00000000-0006-0000-0B00-00002E000000}">
      <text>
        <r>
          <rPr>
            <sz val="11"/>
            <color indexed="81"/>
            <rFont val="Tahoma"/>
            <family val="2"/>
          </rPr>
          <t>IMPORTANTE:
Linhas para informar indicador. Devem ter o valor "8" para serem consideradas na avaliação.</t>
        </r>
      </text>
    </comment>
    <comment ref="C40" authorId="0" shapeId="0" xr:uid="{00000000-0006-0000-0B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45" authorId="0" shapeId="0" xr:uid="{00000000-0006-0000-0B00-000030000000}">
      <text>
        <r>
          <rPr>
            <sz val="9"/>
            <color indexed="81"/>
            <rFont val="Tahoma"/>
            <family val="2"/>
          </rPr>
          <t>Inserir linhas se necessário
PF Ponto Forte
OM Oportunidade para Melhoria</t>
        </r>
      </text>
    </comment>
    <comment ref="B46" authorId="0" shapeId="0" xr:uid="{00000000-0006-0000-0B00-000031000000}">
      <text>
        <r>
          <rPr>
            <sz val="9"/>
            <color indexed="81"/>
            <rFont val="Tahoma"/>
            <family val="2"/>
          </rPr>
          <t>Inserir linhas se necessário
PF Ponto Forte
OM Oportunidade para Melhoria</t>
        </r>
      </text>
    </comment>
    <comment ref="B47" authorId="0" shapeId="0" xr:uid="{00000000-0006-0000-0B00-000032000000}">
      <text>
        <r>
          <rPr>
            <sz val="9"/>
            <color indexed="81"/>
            <rFont val="Tahoma"/>
            <family val="2"/>
          </rPr>
          <t>Inserir linhas se necessário
PF Ponto Forte
OM Oportunidade para Melhoria</t>
        </r>
      </text>
    </comment>
    <comment ref="B48" authorId="0" shapeId="0" xr:uid="{00000000-0006-0000-0B00-000033000000}">
      <text>
        <r>
          <rPr>
            <sz val="9"/>
            <color indexed="81"/>
            <rFont val="Tahoma"/>
            <family val="2"/>
          </rPr>
          <t>Inserir linhas se necessário
PF Ponto Forte
OM Oportunidade para Melhoria</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A0DC1AB2-1CA3-4A88-81D2-505D8EB3B566}">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C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C00-000002000000}">
      <text>
        <r>
          <rPr>
            <sz val="11"/>
            <color indexed="81"/>
            <rFont val="Tahoma"/>
            <family val="2"/>
          </rPr>
          <t>IMPORTANTE:
Linhas para informar indicador. Devem ter o valor "8" para serem consideradas na totalização por Fator.</t>
        </r>
      </text>
    </comment>
    <comment ref="B4" authorId="0" shapeId="0" xr:uid="{00000000-0006-0000-0C00-000003000000}">
      <text>
        <r>
          <rPr>
            <b/>
            <sz val="10"/>
            <color indexed="81"/>
            <rFont val="Tahoma"/>
            <family val="2"/>
          </rPr>
          <t>BARRA DE PROGRESSO DO ITEM
Calculado com base nos fatores exigíveis para o Tipo de indicador.</t>
        </r>
      </text>
    </comment>
    <comment ref="G4" authorId="1" shapeId="0" xr:uid="{00000000-0006-0000-0C00-000004000000}">
      <text>
        <r>
          <rPr>
            <sz val="9"/>
            <color indexed="81"/>
            <rFont val="Tahoma"/>
            <family val="2"/>
          </rPr>
          <t xml:space="preserve">Refere-se à demonstração de melhoria contínua ou estabilização  em nível aceitável. </t>
        </r>
      </text>
    </comment>
    <comment ref="J4" authorId="1" shapeId="0" xr:uid="{00000000-0006-0000-0C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C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C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C00-000008000000}">
      <text>
        <r>
          <rPr>
            <sz val="10"/>
            <color indexed="81"/>
            <rFont val="Tahoma"/>
            <family val="2"/>
          </rPr>
          <t>Uso livre. Opcionalmente, informar nesta coluna a área  responsável.</t>
        </r>
      </text>
    </comment>
    <comment ref="D6" authorId="1" shapeId="0" xr:uid="{00000000-0006-0000-0C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C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5648DB21-5E87-46A3-9490-2BC3D2DF82F6}">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92528D8A-BD6B-4390-B348-15772033A885}">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4874B8FA-C1FF-481E-BB94-F7C6294A2723}">
      <text>
        <r>
          <rPr>
            <b/>
            <sz val="10"/>
            <color indexed="81"/>
            <rFont val="Tahoma"/>
            <family val="2"/>
          </rPr>
          <t>% parcial EVOLUÇÃO</t>
        </r>
      </text>
    </comment>
    <comment ref="J6" authorId="1" shapeId="0" xr:uid="{C4C6EC49-DCE4-4E62-AC2C-89B67B46B764}">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190E9EC4-4E3E-4587-9F65-8E2528BAA233}">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6FFA6892-E5E0-4A20-8142-8312A41A9E83}">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086F9C04-F093-45F8-B9FE-9D7CF99A8612}">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0DC62BCF-4E4F-44BB-AC48-0F59F440904E}">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C1AB6B10-A256-4CCB-B243-0929B8E835FE}">
      <text>
        <r>
          <rPr>
            <b/>
            <sz val="9"/>
            <color indexed="81"/>
            <rFont val="Tahoma"/>
            <family val="2"/>
          </rPr>
          <t>% parcial COMPETITIVIDADE</t>
        </r>
      </text>
    </comment>
    <comment ref="P6" authorId="1" shapeId="0" xr:uid="{461DEAB4-6AFC-4F56-9909-8356C4A3921C}">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58EDC8B1-4367-4991-87E4-C082A285BBEB}">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717AD74E-0FD7-407C-B13A-8E3AEBBBDF9A}">
      <text>
        <r>
          <rPr>
            <sz val="10"/>
            <color indexed="81"/>
            <rFont val="Tahoma"/>
            <family val="2"/>
          </rPr>
          <t>Informar o nome ou sigla que identifica a(s) parte(s)  interessada(s) no resultado.</t>
        </r>
      </text>
    </comment>
    <comment ref="S6" authorId="1" shapeId="0" xr:uid="{24A09B22-66A2-4DB1-B1FA-4D836ADC3E96}">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EAE60EBB-7C37-41D1-95C3-43CF4A81D4B3}">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AC7700D7-86C5-401D-8936-05E184231078}">
      <text>
        <r>
          <rPr>
            <b/>
            <sz val="9"/>
            <color indexed="81"/>
            <rFont val="Tahoma"/>
            <family val="2"/>
          </rPr>
          <t>% parcial COMPROMISSO</t>
        </r>
        <r>
          <rPr>
            <sz val="9"/>
            <color indexed="81"/>
            <rFont val="Tahoma"/>
            <family val="2"/>
          </rPr>
          <t xml:space="preserve">
</t>
        </r>
      </text>
    </comment>
    <comment ref="V6" authorId="1" shapeId="0" xr:uid="{6BC36ABA-5D9D-4257-BB83-71F4A4D8CAFD}">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C03CE8B4-86D9-4E71-AEB6-01E7E0B1F7ED}">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C00-00001C000000}">
      <text>
        <r>
          <rPr>
            <b/>
            <sz val="9"/>
            <color indexed="81"/>
            <rFont val="Tahoma"/>
            <family val="2"/>
          </rPr>
          <t>% parcial POTENCIAL</t>
        </r>
      </text>
    </comment>
    <comment ref="Y6" authorId="0" shapeId="0" xr:uid="{00000000-0006-0000-0C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C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C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C00-000020000000}">
      <text>
        <r>
          <rPr>
            <sz val="10"/>
            <color indexed="81"/>
            <rFont val="Tahoma"/>
            <family val="2"/>
          </rPr>
          <t xml:space="preserve">Valor do indicador no último ciclo.
</t>
        </r>
      </text>
    </comment>
    <comment ref="AD6" authorId="1" shapeId="0" xr:uid="{00000000-0006-0000-0C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C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C00-000023000000}">
      <text>
        <r>
          <rPr>
            <sz val="10"/>
            <color indexed="81"/>
            <rFont val="Tahoma"/>
            <family val="2"/>
          </rPr>
          <t>Adicionar explicações sobre o indicador ou sua situação se necessário.</t>
        </r>
      </text>
    </comment>
    <comment ref="AG6" authorId="1" shapeId="0" xr:uid="{00000000-0006-0000-0C00-000024000000}">
      <text>
        <r>
          <rPr>
            <sz val="11"/>
            <color indexed="81"/>
            <rFont val="Tahoma"/>
            <family val="2"/>
          </rPr>
          <t>Ligar a um Processo dos Critérios de 1 a 7 se desejar.</t>
        </r>
      </text>
    </comment>
    <comment ref="A9" authorId="0" shapeId="0" xr:uid="{00000000-0006-0000-0C00-000025000000}">
      <text>
        <r>
          <rPr>
            <sz val="11"/>
            <color indexed="81"/>
            <rFont val="Tahoma"/>
            <family val="2"/>
          </rPr>
          <t>IMPORTANTE:
Linhas para informar indicador. Devem ter o valor "8" para serem consideradas na avaliação.</t>
        </r>
      </text>
    </comment>
    <comment ref="A10" authorId="0" shapeId="0" xr:uid="{B471C751-9DAB-4C97-BEFD-ACABDE408EF4}">
      <text>
        <r>
          <rPr>
            <sz val="11"/>
            <color indexed="81"/>
            <rFont val="Tahoma"/>
            <family val="2"/>
          </rPr>
          <t>IMPORTANTE:
Linhas para informar indicador. Devem ter o valor "8" para serem consideradas na avaliação.</t>
        </r>
      </text>
    </comment>
    <comment ref="A11" authorId="0" shapeId="0" xr:uid="{21531B15-4CCB-4DC9-9470-3658EBC9D361}">
      <text>
        <r>
          <rPr>
            <sz val="11"/>
            <color indexed="81"/>
            <rFont val="Tahoma"/>
            <family val="2"/>
          </rPr>
          <t>IMPORTANTE:
Linhas para informar indicador. Devem ter o valor "8" para serem consideradas na avaliação.</t>
        </r>
      </text>
    </comment>
    <comment ref="A12" authorId="0" shapeId="0" xr:uid="{B2B9BED5-E84F-47E5-BE12-C1C0E35A5C92}">
      <text>
        <r>
          <rPr>
            <sz val="11"/>
            <color indexed="81"/>
            <rFont val="Tahoma"/>
            <family val="2"/>
          </rPr>
          <t>IMPORTANTE:
Linhas para informar indicador. Devem ter o valor "8" para serem consideradas na avaliação.</t>
        </r>
      </text>
    </comment>
    <comment ref="A13" authorId="0" shapeId="0" xr:uid="{DA963670-2CB0-4C4F-907B-BAD9C8273348}">
      <text>
        <r>
          <rPr>
            <sz val="11"/>
            <color indexed="81"/>
            <rFont val="Tahoma"/>
            <family val="2"/>
          </rPr>
          <t>IMPORTANTE:
Linhas para informar indicador. Devem ter o valor "8" para serem consideradas na avaliação.</t>
        </r>
      </text>
    </comment>
    <comment ref="A14" authorId="0" shapeId="0" xr:uid="{3C4FC701-69A2-42B2-83D2-4D428FA6A83B}">
      <text>
        <r>
          <rPr>
            <sz val="11"/>
            <color indexed="81"/>
            <rFont val="Tahoma"/>
            <family val="2"/>
          </rPr>
          <t>IMPORTANTE:
Linhas para informar indicador. Devem ter o valor "8" para serem consideradas na avaliação.</t>
        </r>
      </text>
    </comment>
    <comment ref="A15" authorId="0" shapeId="0" xr:uid="{9722CDBC-4694-49DB-BDD3-34DDE9B47730}">
      <text>
        <r>
          <rPr>
            <sz val="11"/>
            <color indexed="81"/>
            <rFont val="Tahoma"/>
            <family val="2"/>
          </rPr>
          <t>IMPORTANTE:
Linhas para informar indicador. Devem ter o valor "8" para serem consideradas na avaliação.</t>
        </r>
      </text>
    </comment>
    <comment ref="A16" authorId="0" shapeId="0" xr:uid="{0AA9ECBF-9CA3-4335-8BC9-A9B2F40C93EE}">
      <text>
        <r>
          <rPr>
            <sz val="11"/>
            <color indexed="81"/>
            <rFont val="Tahoma"/>
            <family val="2"/>
          </rPr>
          <t>IMPORTANTE:
Linhas para informar indicador. Devem ter o valor "8" para serem consideradas na avaliação.</t>
        </r>
      </text>
    </comment>
    <comment ref="A17" authorId="0" shapeId="0" xr:uid="{15C12F36-63AD-4663-9006-BD4D3CF0024D}">
      <text>
        <r>
          <rPr>
            <sz val="11"/>
            <color indexed="81"/>
            <rFont val="Tahoma"/>
            <family val="2"/>
          </rPr>
          <t>IMPORTANTE:
Linhas para informar indicador. Devem ter o valor "8" para serem consideradas na avaliação.</t>
        </r>
      </text>
    </comment>
    <comment ref="A18" authorId="0" shapeId="0" xr:uid="{2B2D22BD-1BB9-4CE5-85C8-40400502D114}">
      <text>
        <r>
          <rPr>
            <sz val="11"/>
            <color indexed="81"/>
            <rFont val="Tahoma"/>
            <family val="2"/>
          </rPr>
          <t>IMPORTANTE:
Linhas para informar indicador. Devem ter o valor "8" para serem consideradas na avaliação.</t>
        </r>
      </text>
    </comment>
    <comment ref="A19" authorId="0" shapeId="0" xr:uid="{C592D72B-253D-403B-A586-C1D3730DB4AE}">
      <text>
        <r>
          <rPr>
            <sz val="11"/>
            <color indexed="81"/>
            <rFont val="Tahoma"/>
            <family val="2"/>
          </rPr>
          <t>IMPORTANTE:
Linhas para informar indicador. Devem ter o valor "8" para serem consideradas na avaliação.</t>
        </r>
      </text>
    </comment>
    <comment ref="A20" authorId="0" shapeId="0" xr:uid="{38A3F644-175F-475A-B333-9637E86196CA}">
      <text>
        <r>
          <rPr>
            <sz val="11"/>
            <color indexed="81"/>
            <rFont val="Tahoma"/>
            <family val="2"/>
          </rPr>
          <t>IMPORTANTE:
Linhas para informar indicador. Devem ter o valor "8" para serem consideradas na avaliação.</t>
        </r>
      </text>
    </comment>
    <comment ref="A21" authorId="0" shapeId="0" xr:uid="{97642997-AE63-45AF-911D-C8164DC3B95D}">
      <text>
        <r>
          <rPr>
            <sz val="11"/>
            <color indexed="81"/>
            <rFont val="Tahoma"/>
            <family val="2"/>
          </rPr>
          <t>IMPORTANTE:
Linhas para informar indicador. Devem ter o valor "8" para serem consideradas na avaliação.</t>
        </r>
      </text>
    </comment>
    <comment ref="A22" authorId="0" shapeId="0" xr:uid="{614316F7-0433-4A47-BEB2-0A2775FF4BCA}">
      <text>
        <r>
          <rPr>
            <sz val="11"/>
            <color indexed="81"/>
            <rFont val="Tahoma"/>
            <family val="2"/>
          </rPr>
          <t>IMPORTANTE:
Linhas para informar indicador. Devem ter o valor "8" para serem consideradas na avaliação.</t>
        </r>
      </text>
    </comment>
    <comment ref="A23" authorId="0" shapeId="0" xr:uid="{82E846C2-F1F2-4D94-BC0D-558DCA62B037}">
      <text>
        <r>
          <rPr>
            <sz val="11"/>
            <color indexed="81"/>
            <rFont val="Tahoma"/>
            <family val="2"/>
          </rPr>
          <t>IMPORTANTE:
Linhas para informar indicador. Devem ter o valor "8" para serem consideradas na avaliação.</t>
        </r>
      </text>
    </comment>
    <comment ref="A24" authorId="0" shapeId="0" xr:uid="{EADB4A75-EF36-4106-ACB8-26B97E056888}">
      <text>
        <r>
          <rPr>
            <sz val="11"/>
            <color indexed="81"/>
            <rFont val="Tahoma"/>
            <family val="2"/>
          </rPr>
          <t>IMPORTANTE:
Linhas para informar indicador. Devem ter o valor "8" para serem consideradas na avaliação.</t>
        </r>
      </text>
    </comment>
    <comment ref="A25" authorId="0" shapeId="0" xr:uid="{93465D40-5050-4051-9D9C-4E41D10E846F}">
      <text>
        <r>
          <rPr>
            <sz val="11"/>
            <color indexed="81"/>
            <rFont val="Tahoma"/>
            <family val="2"/>
          </rPr>
          <t>IMPORTANTE:
Linhas para informar indicador. Devem ter o valor "8" para serem consideradas na avaliação.</t>
        </r>
      </text>
    </comment>
    <comment ref="A26" authorId="0" shapeId="0" xr:uid="{A6CE685C-E68A-4C34-9A44-7ECA1FFB7D33}">
      <text>
        <r>
          <rPr>
            <sz val="11"/>
            <color indexed="81"/>
            <rFont val="Tahoma"/>
            <family val="2"/>
          </rPr>
          <t>IMPORTANTE:
Linhas para informar indicador. Devem ter o valor "8" para serem consideradas na avaliação.</t>
        </r>
      </text>
    </comment>
    <comment ref="A27" authorId="0" shapeId="0" xr:uid="{8D3ACC5A-8DE9-4D4D-83D3-01F6D123CEF3}">
      <text>
        <r>
          <rPr>
            <sz val="11"/>
            <color indexed="81"/>
            <rFont val="Tahoma"/>
            <family val="2"/>
          </rPr>
          <t>IMPORTANTE:
Linhas para informar indicador. Devem ter o valor "8" para serem consideradas na avaliação.</t>
        </r>
      </text>
    </comment>
    <comment ref="A28" authorId="0" shapeId="0" xr:uid="{00000000-0006-0000-0C00-000026000000}">
      <text>
        <r>
          <rPr>
            <sz val="11"/>
            <color indexed="81"/>
            <rFont val="Tahoma"/>
            <family val="2"/>
          </rPr>
          <t>IMPORTANTE:
Linhas para informar indicador. Devem ter o valor "8" para serem consideradas na avaliação.</t>
        </r>
      </text>
    </comment>
    <comment ref="A29" authorId="0" shapeId="0" xr:uid="{00000000-0006-0000-0C00-000027000000}">
      <text>
        <r>
          <rPr>
            <sz val="11"/>
            <color indexed="81"/>
            <rFont val="Tahoma"/>
            <family val="2"/>
          </rPr>
          <t>IMPORTANTE:
Linhas para informar indicador. Devem ter o valor "8" para serem consideradas na avaliação.</t>
        </r>
      </text>
    </comment>
    <comment ref="A30" authorId="0" shapeId="0" xr:uid="{00000000-0006-0000-0C00-000028000000}">
      <text>
        <r>
          <rPr>
            <sz val="11"/>
            <color indexed="81"/>
            <rFont val="Tahoma"/>
            <family val="2"/>
          </rPr>
          <t>IMPORTANTE:
Linhas para informar indicador. Devem ter o valor "8" para serem consideradas na avaliação.</t>
        </r>
      </text>
    </comment>
    <comment ref="A31" authorId="0" shapeId="0" xr:uid="{00000000-0006-0000-0C00-000029000000}">
      <text>
        <r>
          <rPr>
            <sz val="11"/>
            <color indexed="81"/>
            <rFont val="Tahoma"/>
            <family val="2"/>
          </rPr>
          <t>IMPORTANTE:
Linhas para informar indicador. Devem ter o valor "8" para serem consideradas na avaliação.</t>
        </r>
      </text>
    </comment>
    <comment ref="A32" authorId="0" shapeId="0" xr:uid="{00000000-0006-0000-0C00-00002A000000}">
      <text>
        <r>
          <rPr>
            <sz val="11"/>
            <color indexed="81"/>
            <rFont val="Tahoma"/>
            <family val="2"/>
          </rPr>
          <t>IMPORTANTE:
Linhas para informar indicador. Devem ter o valor "8" para serem consideradas na avaliação.</t>
        </r>
      </text>
    </comment>
    <comment ref="A33" authorId="0" shapeId="0" xr:uid="{00000000-0006-0000-0C00-00002B000000}">
      <text>
        <r>
          <rPr>
            <sz val="11"/>
            <color indexed="81"/>
            <rFont val="Tahoma"/>
            <family val="2"/>
          </rPr>
          <t>IMPORTANTE:
Linhas para informar indicador. Devem ter o valor "8" para serem consideradas na avaliação.</t>
        </r>
      </text>
    </comment>
    <comment ref="A34" authorId="0" shapeId="0" xr:uid="{00000000-0006-0000-0C00-00002C000000}">
      <text>
        <r>
          <rPr>
            <sz val="11"/>
            <color indexed="81"/>
            <rFont val="Tahoma"/>
            <family val="2"/>
          </rPr>
          <t>IMPORTANTE:
Linhas para informar indicador. Devem ter o valor "8" para serem consideradas na avaliação.</t>
        </r>
      </text>
    </comment>
    <comment ref="A35" authorId="0" shapeId="0" xr:uid="{00000000-0006-0000-0C00-00002D000000}">
      <text>
        <r>
          <rPr>
            <sz val="11"/>
            <color indexed="81"/>
            <rFont val="Tahoma"/>
            <family val="2"/>
          </rPr>
          <t>IMPORTANTE:
Linhas para informar indicador. Devem ter o valor "8" para serem consideradas na avaliação.</t>
        </r>
      </text>
    </comment>
    <comment ref="A36" authorId="0" shapeId="0" xr:uid="{00000000-0006-0000-0C00-00002E000000}">
      <text>
        <r>
          <rPr>
            <sz val="11"/>
            <color indexed="81"/>
            <rFont val="Tahoma"/>
            <family val="2"/>
          </rPr>
          <t>IMPORTANTE:
Linhas para informar indicador. Devem ter o valor "8" para serem consideradas na avaliação.</t>
        </r>
      </text>
    </comment>
    <comment ref="C39" authorId="0" shapeId="0" xr:uid="{00000000-0006-0000-0C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44" authorId="0" shapeId="0" xr:uid="{00000000-0006-0000-0C00-000030000000}">
      <text>
        <r>
          <rPr>
            <sz val="9"/>
            <color indexed="81"/>
            <rFont val="Tahoma"/>
            <family val="2"/>
          </rPr>
          <t>Inserir linhas se necessário
PF Ponto Forte
OM Oportunidade para Melhoria</t>
        </r>
      </text>
    </comment>
    <comment ref="B45" authorId="0" shapeId="0" xr:uid="{00000000-0006-0000-0C00-000031000000}">
      <text>
        <r>
          <rPr>
            <sz val="9"/>
            <color indexed="81"/>
            <rFont val="Tahoma"/>
            <family val="2"/>
          </rPr>
          <t>Inserir linhas se necessário
PF Ponto Forte
OM Oportunidade para Melhoria</t>
        </r>
      </text>
    </comment>
    <comment ref="B46" authorId="0" shapeId="0" xr:uid="{00000000-0006-0000-0C00-000032000000}">
      <text>
        <r>
          <rPr>
            <sz val="9"/>
            <color indexed="81"/>
            <rFont val="Tahoma"/>
            <family val="2"/>
          </rPr>
          <t>Inserir linhas se necessário
PF Ponto Forte
OM Oportunidade para Melhoria</t>
        </r>
      </text>
    </comment>
    <comment ref="B47" authorId="0" shapeId="0" xr:uid="{00000000-0006-0000-0C00-000033000000}">
      <text>
        <r>
          <rPr>
            <sz val="9"/>
            <color indexed="81"/>
            <rFont val="Tahoma"/>
            <family val="2"/>
          </rPr>
          <t>Inserir linhas se necessário
PF Ponto Forte
OM Oportunidade para Melhoria</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DEBFA9F3-C8A1-43DB-A1E2-0F5207D24171}">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D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D00-000002000000}">
      <text>
        <r>
          <rPr>
            <sz val="11"/>
            <color indexed="81"/>
            <rFont val="Tahoma"/>
            <family val="2"/>
          </rPr>
          <t>IMPORTANTE:
Linhas para informar indicador. Devem ter o valor "8" para serem consideradas na totalização por Fator.</t>
        </r>
      </text>
    </comment>
    <comment ref="B4" authorId="0" shapeId="0" xr:uid="{00000000-0006-0000-0D00-000003000000}">
      <text>
        <r>
          <rPr>
            <b/>
            <sz val="10"/>
            <color indexed="81"/>
            <rFont val="Tahoma"/>
            <family val="2"/>
          </rPr>
          <t>BARRA DE PROGRESSO DO ITEM
Calculado com base nos fatores exigíveis para o Tipo de indicador.</t>
        </r>
      </text>
    </comment>
    <comment ref="G4" authorId="1" shapeId="0" xr:uid="{00000000-0006-0000-0D00-000004000000}">
      <text>
        <r>
          <rPr>
            <sz val="9"/>
            <color indexed="81"/>
            <rFont val="Tahoma"/>
            <family val="2"/>
          </rPr>
          <t xml:space="preserve">Refere-se à demonstração de melhoria contínua ou estabilização  em nível aceitável. </t>
        </r>
      </text>
    </comment>
    <comment ref="J4" authorId="1" shapeId="0" xr:uid="{00000000-0006-0000-0D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D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D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D00-000008000000}">
      <text>
        <r>
          <rPr>
            <sz val="10"/>
            <color indexed="81"/>
            <rFont val="Tahoma"/>
            <family val="2"/>
          </rPr>
          <t>Uso livre. Opcionalmente, informar nesta coluna a área  responsável.</t>
        </r>
      </text>
    </comment>
    <comment ref="D6" authorId="1" shapeId="0" xr:uid="{00000000-0006-0000-0D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D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A687FB22-34B7-424B-B884-BFB9CC056A17}">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D190D902-4677-4B1A-81BF-0399E23E0048}">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3DAFB5F5-3031-41F0-8449-408AF7F1FA90}">
      <text>
        <r>
          <rPr>
            <b/>
            <sz val="10"/>
            <color indexed="81"/>
            <rFont val="Tahoma"/>
            <family val="2"/>
          </rPr>
          <t>% parcial EVOLUÇÃO</t>
        </r>
      </text>
    </comment>
    <comment ref="J6" authorId="1" shapeId="0" xr:uid="{50D05A7A-6F6E-4540-95EA-9F5222231107}">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2228C77C-5AE0-4681-910B-5FEFDA203313}">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BD2D4909-0B6B-42CC-85C5-8FFA3DE21DA9}">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E48156EE-228E-46D6-B60C-AF440C56B92C}">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3056EAAB-BC30-452D-B631-F415722DFA20}">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0A55CDEF-8A53-4E81-BCFF-3A251882516F}">
      <text>
        <r>
          <rPr>
            <b/>
            <sz val="9"/>
            <color indexed="81"/>
            <rFont val="Tahoma"/>
            <family val="2"/>
          </rPr>
          <t>% parcial COMPETITIVIDADE</t>
        </r>
      </text>
    </comment>
    <comment ref="P6" authorId="1" shapeId="0" xr:uid="{2362216B-9044-483F-AAFC-465E3D400248}">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CA3F1A68-81EA-4B52-9B74-5633AA97F220}">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03993534-55F3-4691-8003-B1BA9FC5FE31}">
      <text>
        <r>
          <rPr>
            <sz val="10"/>
            <color indexed="81"/>
            <rFont val="Tahoma"/>
            <family val="2"/>
          </rPr>
          <t>Informar o nome ou sigla que identifica a(s) parte(s)  interessada(s) no resultado.</t>
        </r>
      </text>
    </comment>
    <comment ref="S6" authorId="1" shapeId="0" xr:uid="{9F1BB08C-2F09-497D-9302-7388EC17C2A5}">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F8142A71-3512-42A4-9105-2EAF454717FB}">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5ED6BFD4-1E9F-4A53-9FDF-EC07F62C59D5}">
      <text>
        <r>
          <rPr>
            <b/>
            <sz val="9"/>
            <color indexed="81"/>
            <rFont val="Tahoma"/>
            <family val="2"/>
          </rPr>
          <t>% parcial COMPROMISSO</t>
        </r>
        <r>
          <rPr>
            <sz val="9"/>
            <color indexed="81"/>
            <rFont val="Tahoma"/>
            <family val="2"/>
          </rPr>
          <t xml:space="preserve">
</t>
        </r>
      </text>
    </comment>
    <comment ref="V6" authorId="1" shapeId="0" xr:uid="{5439FF92-1E7C-4EB1-B757-8D961A54EFEA}">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3E577394-DD54-476F-8859-19FBD3E1C9A7}">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D00-00001C000000}">
      <text>
        <r>
          <rPr>
            <b/>
            <sz val="9"/>
            <color indexed="81"/>
            <rFont val="Tahoma"/>
            <family val="2"/>
          </rPr>
          <t>% parcial POTENCIAL</t>
        </r>
      </text>
    </comment>
    <comment ref="Y6" authorId="0" shapeId="0" xr:uid="{00000000-0006-0000-0D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D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D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D00-000020000000}">
      <text>
        <r>
          <rPr>
            <sz val="10"/>
            <color indexed="81"/>
            <rFont val="Tahoma"/>
            <family val="2"/>
          </rPr>
          <t xml:space="preserve">Valor do indicador no último ciclo.
</t>
        </r>
      </text>
    </comment>
    <comment ref="AD6" authorId="1" shapeId="0" xr:uid="{00000000-0006-0000-0D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D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D00-000023000000}">
      <text>
        <r>
          <rPr>
            <sz val="10"/>
            <color indexed="81"/>
            <rFont val="Tahoma"/>
            <family val="2"/>
          </rPr>
          <t>Adicionar explicações sobre o indicador ou sua situação se necessário.</t>
        </r>
      </text>
    </comment>
    <comment ref="AG6" authorId="1" shapeId="0" xr:uid="{00000000-0006-0000-0D00-000024000000}">
      <text>
        <r>
          <rPr>
            <sz val="11"/>
            <color indexed="81"/>
            <rFont val="Tahoma"/>
            <family val="2"/>
          </rPr>
          <t>Ligar a um Processo dos Critérios de 1 a 7 se desejar.</t>
        </r>
      </text>
    </comment>
    <comment ref="A9" authorId="0" shapeId="0" xr:uid="{00000000-0006-0000-0D00-000025000000}">
      <text>
        <r>
          <rPr>
            <sz val="11"/>
            <color indexed="81"/>
            <rFont val="Tahoma"/>
            <family val="2"/>
          </rPr>
          <t>IMPORTANTE:
Linhas para informar indicador. Devem ter o valor "8" para serem consideradas na avaliação.</t>
        </r>
      </text>
    </comment>
    <comment ref="A10" authorId="0" shapeId="0" xr:uid="{5889F099-1BD6-476B-89C3-BDECB1C95701}">
      <text>
        <r>
          <rPr>
            <sz val="11"/>
            <color indexed="81"/>
            <rFont val="Tahoma"/>
            <family val="2"/>
          </rPr>
          <t>IMPORTANTE:
Linhas para informar indicador. Devem ter o valor "8" para serem consideradas na avaliação.</t>
        </r>
      </text>
    </comment>
    <comment ref="A11" authorId="0" shapeId="0" xr:uid="{9284F320-3BD9-4E05-BC94-5D13D5F3BFF6}">
      <text>
        <r>
          <rPr>
            <sz val="11"/>
            <color indexed="81"/>
            <rFont val="Tahoma"/>
            <family val="2"/>
          </rPr>
          <t>IMPORTANTE:
Linhas para informar indicador. Devem ter o valor "8" para serem consideradas na avaliação.</t>
        </r>
      </text>
    </comment>
    <comment ref="A12" authorId="0" shapeId="0" xr:uid="{14EEEC91-7A12-4C19-8912-449BD089F591}">
      <text>
        <r>
          <rPr>
            <sz val="11"/>
            <color indexed="81"/>
            <rFont val="Tahoma"/>
            <family val="2"/>
          </rPr>
          <t>IMPORTANTE:
Linhas para informar indicador. Devem ter o valor "8" para serem consideradas na avaliação.</t>
        </r>
      </text>
    </comment>
    <comment ref="A13" authorId="0" shapeId="0" xr:uid="{C6E797A0-ACB5-4817-8836-EE2C1EE84F94}">
      <text>
        <r>
          <rPr>
            <sz val="11"/>
            <color indexed="81"/>
            <rFont val="Tahoma"/>
            <family val="2"/>
          </rPr>
          <t>IMPORTANTE:
Linhas para informar indicador. Devem ter o valor "8" para serem consideradas na avaliação.</t>
        </r>
      </text>
    </comment>
    <comment ref="A14" authorId="0" shapeId="0" xr:uid="{305F2C32-3C86-45D6-BA15-A9A2FF8FE423}">
      <text>
        <r>
          <rPr>
            <sz val="11"/>
            <color indexed="81"/>
            <rFont val="Tahoma"/>
            <family val="2"/>
          </rPr>
          <t>IMPORTANTE:
Linhas para informar indicador. Devem ter o valor "8" para serem consideradas na avaliação.</t>
        </r>
      </text>
    </comment>
    <comment ref="A15" authorId="0" shapeId="0" xr:uid="{92A11F5E-9360-4359-A317-0056A0F6FD97}">
      <text>
        <r>
          <rPr>
            <sz val="11"/>
            <color indexed="81"/>
            <rFont val="Tahoma"/>
            <family val="2"/>
          </rPr>
          <t>IMPORTANTE:
Linhas para informar indicador. Devem ter o valor "8" para serem consideradas na avaliação.</t>
        </r>
      </text>
    </comment>
    <comment ref="A16" authorId="0" shapeId="0" xr:uid="{3F9A3E54-3D8B-4A4F-9833-F18982A52068}">
      <text>
        <r>
          <rPr>
            <sz val="11"/>
            <color indexed="81"/>
            <rFont val="Tahoma"/>
            <family val="2"/>
          </rPr>
          <t>IMPORTANTE:
Linhas para informar indicador. Devem ter o valor "8" para serem consideradas na avaliação.</t>
        </r>
      </text>
    </comment>
    <comment ref="A17" authorId="0" shapeId="0" xr:uid="{3D3D49BF-93B1-4E26-8CC3-48A5725E5315}">
      <text>
        <r>
          <rPr>
            <sz val="11"/>
            <color indexed="81"/>
            <rFont val="Tahoma"/>
            <family val="2"/>
          </rPr>
          <t>IMPORTANTE:
Linhas para informar indicador. Devem ter o valor "8" para serem consideradas na avaliação.</t>
        </r>
      </text>
    </comment>
    <comment ref="A18" authorId="0" shapeId="0" xr:uid="{C231A3E8-FCDD-4F09-89BE-262ACB572056}">
      <text>
        <r>
          <rPr>
            <sz val="11"/>
            <color indexed="81"/>
            <rFont val="Tahoma"/>
            <family val="2"/>
          </rPr>
          <t>IMPORTANTE:
Linhas para informar indicador. Devem ter o valor "8" para serem consideradas na avaliação.</t>
        </r>
      </text>
    </comment>
    <comment ref="A19" authorId="0" shapeId="0" xr:uid="{F954CA84-AFC1-4519-8AC4-4774DCD792E0}">
      <text>
        <r>
          <rPr>
            <sz val="11"/>
            <color indexed="81"/>
            <rFont val="Tahoma"/>
            <family val="2"/>
          </rPr>
          <t>IMPORTANTE:
Linhas para informar indicador. Devem ter o valor "8" para serem consideradas na avaliação.</t>
        </r>
      </text>
    </comment>
    <comment ref="A20" authorId="0" shapeId="0" xr:uid="{B382663E-93AA-4F0F-9C03-F2D3400237BA}">
      <text>
        <r>
          <rPr>
            <sz val="11"/>
            <color indexed="81"/>
            <rFont val="Tahoma"/>
            <family val="2"/>
          </rPr>
          <t>IMPORTANTE:
Linhas para informar indicador. Devem ter o valor "8" para serem consideradas na avaliação.</t>
        </r>
      </text>
    </comment>
    <comment ref="A21" authorId="0" shapeId="0" xr:uid="{2F54381F-8E6E-449E-8EB8-C17A4ED0F928}">
      <text>
        <r>
          <rPr>
            <sz val="11"/>
            <color indexed="81"/>
            <rFont val="Tahoma"/>
            <family val="2"/>
          </rPr>
          <t>IMPORTANTE:
Linhas para informar indicador. Devem ter o valor "8" para serem consideradas na avaliação.</t>
        </r>
      </text>
    </comment>
    <comment ref="A22" authorId="0" shapeId="0" xr:uid="{8B20CA85-8DD8-4EE2-893C-60DEDC97A3AB}">
      <text>
        <r>
          <rPr>
            <sz val="11"/>
            <color indexed="81"/>
            <rFont val="Tahoma"/>
            <family val="2"/>
          </rPr>
          <t>IMPORTANTE:
Linhas para informar indicador. Devem ter o valor "8" para serem consideradas na avaliação.</t>
        </r>
      </text>
    </comment>
    <comment ref="A23" authorId="0" shapeId="0" xr:uid="{1BBD1B67-8540-466D-8C39-C01D64A2788F}">
      <text>
        <r>
          <rPr>
            <sz val="11"/>
            <color indexed="81"/>
            <rFont val="Tahoma"/>
            <family val="2"/>
          </rPr>
          <t>IMPORTANTE:
Linhas para informar indicador. Devem ter o valor "8" para serem consideradas na avaliação.</t>
        </r>
      </text>
    </comment>
    <comment ref="A24" authorId="0" shapeId="0" xr:uid="{7EA93F13-3759-4418-833D-A621580F0282}">
      <text>
        <r>
          <rPr>
            <sz val="11"/>
            <color indexed="81"/>
            <rFont val="Tahoma"/>
            <family val="2"/>
          </rPr>
          <t>IMPORTANTE:
Linhas para informar indicador. Devem ter o valor "8" para serem consideradas na avaliação.</t>
        </r>
      </text>
    </comment>
    <comment ref="A25" authorId="0" shapeId="0" xr:uid="{DF04F9CC-CABF-4ED1-B37C-7F7E55F0CCCE}">
      <text>
        <r>
          <rPr>
            <sz val="11"/>
            <color indexed="81"/>
            <rFont val="Tahoma"/>
            <family val="2"/>
          </rPr>
          <t>IMPORTANTE:
Linhas para informar indicador. Devem ter o valor "8" para serem consideradas na avaliação.</t>
        </r>
      </text>
    </comment>
    <comment ref="A26" authorId="0" shapeId="0" xr:uid="{3F043287-7E07-4057-B5C2-3D5A6606DEE8}">
      <text>
        <r>
          <rPr>
            <sz val="11"/>
            <color indexed="81"/>
            <rFont val="Tahoma"/>
            <family val="2"/>
          </rPr>
          <t>IMPORTANTE:
Linhas para informar indicador. Devem ter o valor "8" para serem consideradas na avaliação.</t>
        </r>
      </text>
    </comment>
    <comment ref="A27" authorId="0" shapeId="0" xr:uid="{92B266EF-D822-47DF-AB3B-C62554D2A02C}">
      <text>
        <r>
          <rPr>
            <sz val="11"/>
            <color indexed="81"/>
            <rFont val="Tahoma"/>
            <family val="2"/>
          </rPr>
          <t>IMPORTANTE:
Linhas para informar indicador. Devem ter o valor "8" para serem consideradas na avaliação.</t>
        </r>
      </text>
    </comment>
    <comment ref="A28" authorId="0" shapeId="0" xr:uid="{0B517CF4-00F3-4654-B47A-A12696075ACA}">
      <text>
        <r>
          <rPr>
            <sz val="11"/>
            <color indexed="81"/>
            <rFont val="Tahoma"/>
            <family val="2"/>
          </rPr>
          <t>IMPORTANTE:
Linhas para informar indicador. Devem ter o valor "8" para serem consideradas na avaliação.</t>
        </r>
      </text>
    </comment>
    <comment ref="A29" authorId="0" shapeId="0" xr:uid="{9AA3F111-D848-4BF1-9642-6F50AD70FDEE}">
      <text>
        <r>
          <rPr>
            <sz val="11"/>
            <color indexed="81"/>
            <rFont val="Tahoma"/>
            <family val="2"/>
          </rPr>
          <t>IMPORTANTE:
Linhas para informar indicador. Devem ter o valor "8" para serem consideradas na avaliação.</t>
        </r>
      </text>
    </comment>
    <comment ref="A30" authorId="0" shapeId="0" xr:uid="{481AF7E7-B869-43E6-876C-9018750A654F}">
      <text>
        <r>
          <rPr>
            <sz val="11"/>
            <color indexed="81"/>
            <rFont val="Tahoma"/>
            <family val="2"/>
          </rPr>
          <t>IMPORTANTE:
Linhas para informar indicador. Devem ter o valor "8" para serem consideradas na avaliação.</t>
        </r>
      </text>
    </comment>
    <comment ref="A31" authorId="0" shapeId="0" xr:uid="{C3EA024F-2652-4784-9752-45B0B2E12097}">
      <text>
        <r>
          <rPr>
            <sz val="11"/>
            <color indexed="81"/>
            <rFont val="Tahoma"/>
            <family val="2"/>
          </rPr>
          <t>IMPORTANTE:
Linhas para informar indicador. Devem ter o valor "8" para serem consideradas na avaliação.</t>
        </r>
      </text>
    </comment>
    <comment ref="A32" authorId="0" shapeId="0" xr:uid="{5BC13137-B06F-443B-8101-A14F0CEBD8A1}">
      <text>
        <r>
          <rPr>
            <sz val="11"/>
            <color indexed="81"/>
            <rFont val="Tahoma"/>
            <family val="2"/>
          </rPr>
          <t>IMPORTANTE:
Linhas para informar indicador. Devem ter o valor "8" para serem consideradas na avaliação.</t>
        </r>
      </text>
    </comment>
    <comment ref="A33" authorId="0" shapeId="0" xr:uid="{E36922B1-5584-42A3-B55F-8F2040AE53AD}">
      <text>
        <r>
          <rPr>
            <sz val="11"/>
            <color indexed="81"/>
            <rFont val="Tahoma"/>
            <family val="2"/>
          </rPr>
          <t>IMPORTANTE:
Linhas para informar indicador. Devem ter o valor "8" para serem consideradas na avaliação.</t>
        </r>
      </text>
    </comment>
    <comment ref="A34" authorId="0" shapeId="0" xr:uid="{2941B98E-EB15-4B99-87D2-58F11327A4C9}">
      <text>
        <r>
          <rPr>
            <sz val="11"/>
            <color indexed="81"/>
            <rFont val="Tahoma"/>
            <family val="2"/>
          </rPr>
          <t>IMPORTANTE:
Linhas para informar indicador. Devem ter o valor "8" para serem consideradas na avaliação.</t>
        </r>
      </text>
    </comment>
    <comment ref="A35" authorId="0" shapeId="0" xr:uid="{FA3D35E5-675B-4E8A-BB6B-262919A8D75F}">
      <text>
        <r>
          <rPr>
            <sz val="11"/>
            <color indexed="81"/>
            <rFont val="Tahoma"/>
            <family val="2"/>
          </rPr>
          <t>IMPORTANTE:
Linhas para informar indicador. Devem ter o valor "8" para serem consideradas na avaliação.</t>
        </r>
      </text>
    </comment>
    <comment ref="A36" authorId="0" shapeId="0" xr:uid="{AA5A70C6-D90B-467E-84D4-6468444A06C2}">
      <text>
        <r>
          <rPr>
            <sz val="11"/>
            <color indexed="81"/>
            <rFont val="Tahoma"/>
            <family val="2"/>
          </rPr>
          <t>IMPORTANTE:
Linhas para informar indicador. Devem ter o valor "8" para serem consideradas na avaliação.</t>
        </r>
      </text>
    </comment>
    <comment ref="A37" authorId="0" shapeId="0" xr:uid="{00000000-0006-0000-0D00-000026000000}">
      <text>
        <r>
          <rPr>
            <sz val="11"/>
            <color indexed="81"/>
            <rFont val="Tahoma"/>
            <family val="2"/>
          </rPr>
          <t>IMPORTANTE:
Linhas para informar indicador. Devem ter o valor "8" para serem consideradas na avaliação.</t>
        </r>
      </text>
    </comment>
    <comment ref="A38" authorId="0" shapeId="0" xr:uid="{00000000-0006-0000-0D00-000027000000}">
      <text>
        <r>
          <rPr>
            <sz val="11"/>
            <color indexed="81"/>
            <rFont val="Tahoma"/>
            <family val="2"/>
          </rPr>
          <t>IMPORTANTE:
Linhas para informar indicador. Devem ter o valor "8" para serem consideradas na avaliação.</t>
        </r>
      </text>
    </comment>
    <comment ref="A39" authorId="0" shapeId="0" xr:uid="{00000000-0006-0000-0D00-000028000000}">
      <text>
        <r>
          <rPr>
            <sz val="11"/>
            <color indexed="81"/>
            <rFont val="Tahoma"/>
            <family val="2"/>
          </rPr>
          <t>IMPORTANTE:
Linhas para informar indicador. Devem ter o valor "8" para serem consideradas na avaliação.</t>
        </r>
      </text>
    </comment>
    <comment ref="A40" authorId="0" shapeId="0" xr:uid="{00000000-0006-0000-0D00-000029000000}">
      <text>
        <r>
          <rPr>
            <sz val="11"/>
            <color indexed="81"/>
            <rFont val="Tahoma"/>
            <family val="2"/>
          </rPr>
          <t>IMPORTANTE:
Linhas para informar indicador. Devem ter o valor "8" para serem consideradas na avaliação.</t>
        </r>
      </text>
    </comment>
    <comment ref="A41" authorId="0" shapeId="0" xr:uid="{00000000-0006-0000-0D00-00002A000000}">
      <text>
        <r>
          <rPr>
            <sz val="11"/>
            <color indexed="81"/>
            <rFont val="Tahoma"/>
            <family val="2"/>
          </rPr>
          <t>IMPORTANTE:
Linhas para informar indicador. Devem ter o valor "8" para serem consideradas na avaliação.</t>
        </r>
      </text>
    </comment>
    <comment ref="A42" authorId="0" shapeId="0" xr:uid="{00000000-0006-0000-0D00-00002B000000}">
      <text>
        <r>
          <rPr>
            <sz val="11"/>
            <color indexed="81"/>
            <rFont val="Tahoma"/>
            <family val="2"/>
          </rPr>
          <t>IMPORTANTE:
Linhas para informar indicador. Devem ter o valor "8" para serem consideradas na avaliação.</t>
        </r>
      </text>
    </comment>
    <comment ref="A43" authorId="0" shapeId="0" xr:uid="{00000000-0006-0000-0D00-00002C000000}">
      <text>
        <r>
          <rPr>
            <sz val="11"/>
            <color indexed="81"/>
            <rFont val="Tahoma"/>
            <family val="2"/>
          </rPr>
          <t>IMPORTANTE:
Linhas para informar indicador. Devem ter o valor "8" para serem consideradas na avaliação.</t>
        </r>
      </text>
    </comment>
    <comment ref="A44" authorId="0" shapeId="0" xr:uid="{00000000-0006-0000-0D00-00002D000000}">
      <text>
        <r>
          <rPr>
            <sz val="11"/>
            <color indexed="81"/>
            <rFont val="Tahoma"/>
            <family val="2"/>
          </rPr>
          <t>IMPORTANTE:
Linhas para informar indicador. Devem ter o valor "8" para serem consideradas na avaliação.</t>
        </r>
      </text>
    </comment>
    <comment ref="A45" authorId="0" shapeId="0" xr:uid="{00000000-0006-0000-0D00-00002E000000}">
      <text>
        <r>
          <rPr>
            <sz val="11"/>
            <color indexed="81"/>
            <rFont val="Tahoma"/>
            <family val="2"/>
          </rPr>
          <t>IMPORTANTE:
Linhas para informar indicador. Devem ter o valor "8" para serem consideradas na avaliação.</t>
        </r>
      </text>
    </comment>
    <comment ref="C48" authorId="0" shapeId="0" xr:uid="{00000000-0006-0000-0D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53" authorId="0" shapeId="0" xr:uid="{00000000-0006-0000-0D00-000030000000}">
      <text>
        <r>
          <rPr>
            <sz val="9"/>
            <color indexed="81"/>
            <rFont val="Tahoma"/>
            <family val="2"/>
          </rPr>
          <t>Inserir linhas se necessário
PF Ponto Forte
OM Oportunidade para Melhoria</t>
        </r>
      </text>
    </comment>
    <comment ref="B54" authorId="0" shapeId="0" xr:uid="{00000000-0006-0000-0D00-000031000000}">
      <text>
        <r>
          <rPr>
            <sz val="9"/>
            <color indexed="81"/>
            <rFont val="Tahoma"/>
            <family val="2"/>
          </rPr>
          <t>Inserir linhas se necessário
PF Ponto Forte
OM Oportunidade para Melhoria</t>
        </r>
      </text>
    </comment>
    <comment ref="B55" authorId="0" shapeId="0" xr:uid="{00000000-0006-0000-0D00-000032000000}">
      <text>
        <r>
          <rPr>
            <sz val="9"/>
            <color indexed="81"/>
            <rFont val="Tahoma"/>
            <family val="2"/>
          </rPr>
          <t>Inserir linhas se necessário
PF Ponto Forte
OM Oportunidade para Melhoria</t>
        </r>
      </text>
    </comment>
    <comment ref="B56" authorId="0" shapeId="0" xr:uid="{00000000-0006-0000-0D00-000033000000}">
      <text>
        <r>
          <rPr>
            <sz val="9"/>
            <color indexed="81"/>
            <rFont val="Tahoma"/>
            <family val="2"/>
          </rPr>
          <t>Inserir linhas se necessário
PF Ponto Forte
OM Oportunidade para Melhoria</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B262EC2E-D898-426F-9981-C699BB65F3E2}">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E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E00-000002000000}">
      <text>
        <r>
          <rPr>
            <sz val="11"/>
            <color indexed="81"/>
            <rFont val="Tahoma"/>
            <family val="2"/>
          </rPr>
          <t>IMPORTANTE:
Linhas para informar indicador. Devem ter o valor "8" para serem consideradas na totalização por Fator.</t>
        </r>
      </text>
    </comment>
    <comment ref="B4" authorId="0" shapeId="0" xr:uid="{00000000-0006-0000-0E00-000003000000}">
      <text>
        <r>
          <rPr>
            <b/>
            <sz val="10"/>
            <color indexed="81"/>
            <rFont val="Tahoma"/>
            <family val="2"/>
          </rPr>
          <t>BARRA DE PROGRESSO DO ITEM
Calculado com base nos fatores exigíveis para o Tipo de indicador.</t>
        </r>
      </text>
    </comment>
    <comment ref="G4" authorId="1" shapeId="0" xr:uid="{00000000-0006-0000-0E00-000004000000}">
      <text>
        <r>
          <rPr>
            <sz val="9"/>
            <color indexed="81"/>
            <rFont val="Tahoma"/>
            <family val="2"/>
          </rPr>
          <t xml:space="preserve">Refere-se à demonstração de melhoria contínua ou estabilização  em nível aceitável. </t>
        </r>
      </text>
    </comment>
    <comment ref="J4" authorId="1" shapeId="0" xr:uid="{00000000-0006-0000-0E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E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E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E00-000008000000}">
      <text>
        <r>
          <rPr>
            <sz val="10"/>
            <color indexed="81"/>
            <rFont val="Tahoma"/>
            <family val="2"/>
          </rPr>
          <t>Uso livre. Opcionalmente, informar nesta coluna a área  responsável.</t>
        </r>
      </text>
    </comment>
    <comment ref="D6" authorId="1" shapeId="0" xr:uid="{00000000-0006-0000-0E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E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67795924-9C53-4A5C-9C73-11FDC9621E38}">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80C1A373-CF57-4416-A9CC-8E5F528D00D6}">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889C6486-A296-4817-A12D-5F76F6A016B8}">
      <text>
        <r>
          <rPr>
            <b/>
            <sz val="10"/>
            <color indexed="81"/>
            <rFont val="Tahoma"/>
            <family val="2"/>
          </rPr>
          <t>% parcial EVOLUÇÃO</t>
        </r>
      </text>
    </comment>
    <comment ref="J6" authorId="1" shapeId="0" xr:uid="{B0EDB49D-8D5C-4CDF-87C4-BC883BDA9EDA}">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DB3A942C-3B2A-4B31-BCAE-50098B1B7968}">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25B6A126-16ED-4D1B-93BB-02DE9F1401B8}">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97C8E06C-F99C-40F5-9C18-94CC4F520F00}">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03F7F88D-1B0D-4758-A0A1-E15790871C0E}">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32042F08-6532-4459-BF5A-86D0EF3F4DF8}">
      <text>
        <r>
          <rPr>
            <b/>
            <sz val="9"/>
            <color indexed="81"/>
            <rFont val="Tahoma"/>
            <family val="2"/>
          </rPr>
          <t>% parcial COMPETITIVIDADE</t>
        </r>
      </text>
    </comment>
    <comment ref="P6" authorId="1" shapeId="0" xr:uid="{A1189AED-F0FE-4E8D-862D-FAE4F6B31C85}">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21EE4383-07ED-4E69-B1F2-8721620C1B66}">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590EF570-B7FE-4BB1-A5A1-BC7D42A4D7E3}">
      <text>
        <r>
          <rPr>
            <sz val="10"/>
            <color indexed="81"/>
            <rFont val="Tahoma"/>
            <family val="2"/>
          </rPr>
          <t>Informar o nome ou sigla que identifica a(s) parte(s)  interessada(s) no resultado.</t>
        </r>
      </text>
    </comment>
    <comment ref="S6" authorId="1" shapeId="0" xr:uid="{4FDAED7D-BF5E-46D8-9E74-2371E0D62E77}">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60CAEBD3-587E-4451-904A-912B6A1DBCF5}">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C1653B34-63C3-4886-83E0-A017E706BCA2}">
      <text>
        <r>
          <rPr>
            <b/>
            <sz val="9"/>
            <color indexed="81"/>
            <rFont val="Tahoma"/>
            <family val="2"/>
          </rPr>
          <t>% parcial COMPROMISSO</t>
        </r>
        <r>
          <rPr>
            <sz val="9"/>
            <color indexed="81"/>
            <rFont val="Tahoma"/>
            <family val="2"/>
          </rPr>
          <t xml:space="preserve">
</t>
        </r>
      </text>
    </comment>
    <comment ref="V6" authorId="1" shapeId="0" xr:uid="{B393104E-9CBA-4B1B-A4BC-4B82C05257A4}">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25129B79-4BAA-4113-9457-51CAEBB9DA82}">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E00-00001C000000}">
      <text>
        <r>
          <rPr>
            <b/>
            <sz val="9"/>
            <color indexed="81"/>
            <rFont val="Tahoma"/>
            <family val="2"/>
          </rPr>
          <t>% parcial POTENCIAL</t>
        </r>
      </text>
    </comment>
    <comment ref="Y6" authorId="0" shapeId="0" xr:uid="{00000000-0006-0000-0E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E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E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E00-000020000000}">
      <text>
        <r>
          <rPr>
            <sz val="10"/>
            <color indexed="81"/>
            <rFont val="Tahoma"/>
            <family val="2"/>
          </rPr>
          <t xml:space="preserve">Valor do indicador no último ciclo.
</t>
        </r>
      </text>
    </comment>
    <comment ref="AD6" authorId="1" shapeId="0" xr:uid="{00000000-0006-0000-0E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E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E00-000023000000}">
      <text>
        <r>
          <rPr>
            <sz val="10"/>
            <color indexed="81"/>
            <rFont val="Tahoma"/>
            <family val="2"/>
          </rPr>
          <t>Adicionar explicações sobre o indicador ou sua situação se necessário.</t>
        </r>
      </text>
    </comment>
    <comment ref="AG6" authorId="1" shapeId="0" xr:uid="{00000000-0006-0000-0E00-000024000000}">
      <text>
        <r>
          <rPr>
            <sz val="11"/>
            <color indexed="81"/>
            <rFont val="Tahoma"/>
            <family val="2"/>
          </rPr>
          <t>Ligar a um Processo dos Critérios de 1 a 7 se desejar.</t>
        </r>
      </text>
    </comment>
    <comment ref="A9" authorId="0" shapeId="0" xr:uid="{00000000-0006-0000-0E00-000025000000}">
      <text>
        <r>
          <rPr>
            <sz val="11"/>
            <color indexed="81"/>
            <rFont val="Tahoma"/>
            <family val="2"/>
          </rPr>
          <t>IMPORTANTE:
Linhas para informar indicador. Devem ter o valor "8" para serem consideradas na avaliação.</t>
        </r>
      </text>
    </comment>
    <comment ref="A10" authorId="0" shapeId="0" xr:uid="{83D7BFBA-367A-42DE-9329-DA86CC3CE074}">
      <text>
        <r>
          <rPr>
            <sz val="11"/>
            <color indexed="81"/>
            <rFont val="Tahoma"/>
            <family val="2"/>
          </rPr>
          <t>IMPORTANTE:
Linhas para informar indicador. Devem ter o valor "8" para serem consideradas na avaliação.</t>
        </r>
      </text>
    </comment>
    <comment ref="A11" authorId="0" shapeId="0" xr:uid="{6A9FE852-8527-4288-B7F4-836568422DB0}">
      <text>
        <r>
          <rPr>
            <sz val="11"/>
            <color indexed="81"/>
            <rFont val="Tahoma"/>
            <family val="2"/>
          </rPr>
          <t>IMPORTANTE:
Linhas para informar indicador. Devem ter o valor "8" para serem consideradas na avaliação.</t>
        </r>
      </text>
    </comment>
    <comment ref="A12" authorId="0" shapeId="0" xr:uid="{EF55BD37-5AB1-4727-80CF-27991DEF31E1}">
      <text>
        <r>
          <rPr>
            <sz val="11"/>
            <color indexed="81"/>
            <rFont val="Tahoma"/>
            <family val="2"/>
          </rPr>
          <t>IMPORTANTE:
Linhas para informar indicador. Devem ter o valor "8" para serem consideradas na avaliação.</t>
        </r>
      </text>
    </comment>
    <comment ref="A13" authorId="0" shapeId="0" xr:uid="{4ADD321C-7B47-4CA9-A536-7C8599B598AA}">
      <text>
        <r>
          <rPr>
            <sz val="11"/>
            <color indexed="81"/>
            <rFont val="Tahoma"/>
            <family val="2"/>
          </rPr>
          <t>IMPORTANTE:
Linhas para informar indicador. Devem ter o valor "8" para serem consideradas na avaliação.</t>
        </r>
      </text>
    </comment>
    <comment ref="A14" authorId="0" shapeId="0" xr:uid="{2CE016C2-BE25-48E5-A3AF-3CC15645053A}">
      <text>
        <r>
          <rPr>
            <sz val="11"/>
            <color indexed="81"/>
            <rFont val="Tahoma"/>
            <family val="2"/>
          </rPr>
          <t>IMPORTANTE:
Linhas para informar indicador. Devem ter o valor "8" para serem consideradas na avaliação.</t>
        </r>
      </text>
    </comment>
    <comment ref="A15" authorId="0" shapeId="0" xr:uid="{1EF1776B-1524-47E7-9E78-78A79B55AEAA}">
      <text>
        <r>
          <rPr>
            <sz val="11"/>
            <color indexed="81"/>
            <rFont val="Tahoma"/>
            <family val="2"/>
          </rPr>
          <t>IMPORTANTE:
Linhas para informar indicador. Devem ter o valor "8" para serem consideradas na avaliação.</t>
        </r>
      </text>
    </comment>
    <comment ref="A16" authorId="0" shapeId="0" xr:uid="{C0E9D9EC-2E22-45EB-AFC6-037170885A3B}">
      <text>
        <r>
          <rPr>
            <sz val="11"/>
            <color indexed="81"/>
            <rFont val="Tahoma"/>
            <family val="2"/>
          </rPr>
          <t>IMPORTANTE:
Linhas para informar indicador. Devem ter o valor "8" para serem consideradas na avaliação.</t>
        </r>
      </text>
    </comment>
    <comment ref="A17" authorId="0" shapeId="0" xr:uid="{DC5C4F63-EA76-46F4-A1CC-9C18EF09F612}">
      <text>
        <r>
          <rPr>
            <sz val="11"/>
            <color indexed="81"/>
            <rFont val="Tahoma"/>
            <family val="2"/>
          </rPr>
          <t>IMPORTANTE:
Linhas para informar indicador. Devem ter o valor "8" para serem consideradas na avaliação.</t>
        </r>
      </text>
    </comment>
    <comment ref="A18" authorId="0" shapeId="0" xr:uid="{C35EEB6C-44A6-4EE5-9E54-67AAB7B31E5D}">
      <text>
        <r>
          <rPr>
            <sz val="11"/>
            <color indexed="81"/>
            <rFont val="Tahoma"/>
            <family val="2"/>
          </rPr>
          <t>IMPORTANTE:
Linhas para informar indicador. Devem ter o valor "8" para serem consideradas na avaliação.</t>
        </r>
      </text>
    </comment>
    <comment ref="A19" authorId="0" shapeId="0" xr:uid="{9BD1F927-5B73-4B43-8CD0-770F7D6FC14C}">
      <text>
        <r>
          <rPr>
            <sz val="11"/>
            <color indexed="81"/>
            <rFont val="Tahoma"/>
            <family val="2"/>
          </rPr>
          <t>IMPORTANTE:
Linhas para informar indicador. Devem ter o valor "8" para serem consideradas na avaliação.</t>
        </r>
      </text>
    </comment>
    <comment ref="A20" authorId="0" shapeId="0" xr:uid="{91423BF0-104B-4EF3-BAFC-12EA2CCED09F}">
      <text>
        <r>
          <rPr>
            <sz val="11"/>
            <color indexed="81"/>
            <rFont val="Tahoma"/>
            <family val="2"/>
          </rPr>
          <t>IMPORTANTE:
Linhas para informar indicador. Devem ter o valor "8" para serem consideradas na avaliação.</t>
        </r>
      </text>
    </comment>
    <comment ref="A21" authorId="0" shapeId="0" xr:uid="{0664F346-E9FA-4AE9-AE45-31A17919DFD6}">
      <text>
        <r>
          <rPr>
            <sz val="11"/>
            <color indexed="81"/>
            <rFont val="Tahoma"/>
            <family val="2"/>
          </rPr>
          <t>IMPORTANTE:
Linhas para informar indicador. Devem ter o valor "8" para serem consideradas na avaliação.</t>
        </r>
      </text>
    </comment>
    <comment ref="A22" authorId="0" shapeId="0" xr:uid="{D5F627D5-0355-4C3A-BF60-6B014392B085}">
      <text>
        <r>
          <rPr>
            <sz val="11"/>
            <color indexed="81"/>
            <rFont val="Tahoma"/>
            <family val="2"/>
          </rPr>
          <t>IMPORTANTE:
Linhas para informar indicador. Devem ter o valor "8" para serem consideradas na avaliação.</t>
        </r>
      </text>
    </comment>
    <comment ref="A23" authorId="0" shapeId="0" xr:uid="{74A12285-CDF3-41FA-A656-D32DC3AF2D43}">
      <text>
        <r>
          <rPr>
            <sz val="11"/>
            <color indexed="81"/>
            <rFont val="Tahoma"/>
            <family val="2"/>
          </rPr>
          <t>IMPORTANTE:
Linhas para informar indicador. Devem ter o valor "8" para serem consideradas na avaliação.</t>
        </r>
      </text>
    </comment>
    <comment ref="A24" authorId="0" shapeId="0" xr:uid="{17EF3741-C0BE-421D-A199-787DD759B83E}">
      <text>
        <r>
          <rPr>
            <sz val="11"/>
            <color indexed="81"/>
            <rFont val="Tahoma"/>
            <family val="2"/>
          </rPr>
          <t>IMPORTANTE:
Linhas para informar indicador. Devem ter o valor "8" para serem consideradas na avaliação.</t>
        </r>
      </text>
    </comment>
    <comment ref="A25" authorId="0" shapeId="0" xr:uid="{1ED7BE75-40AC-4E11-812B-EF83E570E429}">
      <text>
        <r>
          <rPr>
            <sz val="11"/>
            <color indexed="81"/>
            <rFont val="Tahoma"/>
            <family val="2"/>
          </rPr>
          <t>IMPORTANTE:
Linhas para informar indicador. Devem ter o valor "8" para serem consideradas na avaliação.</t>
        </r>
      </text>
    </comment>
    <comment ref="A26" authorId="0" shapeId="0" xr:uid="{4224CCCE-2A84-408F-BF29-6AE999F48CB4}">
      <text>
        <r>
          <rPr>
            <sz val="11"/>
            <color indexed="81"/>
            <rFont val="Tahoma"/>
            <family val="2"/>
          </rPr>
          <t>IMPORTANTE:
Linhas para informar indicador. Devem ter o valor "8" para serem consideradas na avaliação.</t>
        </r>
      </text>
    </comment>
    <comment ref="A27" authorId="0" shapeId="0" xr:uid="{83D5DC4D-5F1B-495E-9BC3-B9E172408CDD}">
      <text>
        <r>
          <rPr>
            <sz val="11"/>
            <color indexed="81"/>
            <rFont val="Tahoma"/>
            <family val="2"/>
          </rPr>
          <t>IMPORTANTE:
Linhas para informar indicador. Devem ter o valor "8" para serem consideradas na avaliação.</t>
        </r>
      </text>
    </comment>
    <comment ref="A28" authorId="0" shapeId="0" xr:uid="{00000000-0006-0000-0E00-000026000000}">
      <text>
        <r>
          <rPr>
            <sz val="11"/>
            <color indexed="81"/>
            <rFont val="Tahoma"/>
            <family val="2"/>
          </rPr>
          <t>IMPORTANTE:
Linhas para informar indicador. Devem ter o valor "8" para serem consideradas na avaliação.</t>
        </r>
      </text>
    </comment>
    <comment ref="A29" authorId="0" shapeId="0" xr:uid="{00000000-0006-0000-0E00-000027000000}">
      <text>
        <r>
          <rPr>
            <sz val="11"/>
            <color indexed="81"/>
            <rFont val="Tahoma"/>
            <family val="2"/>
          </rPr>
          <t>IMPORTANTE:
Linhas para informar indicador. Devem ter o valor "8" para serem consideradas na avaliação.</t>
        </r>
      </text>
    </comment>
    <comment ref="A30" authorId="0" shapeId="0" xr:uid="{00000000-0006-0000-0E00-000028000000}">
      <text>
        <r>
          <rPr>
            <sz val="11"/>
            <color indexed="81"/>
            <rFont val="Tahoma"/>
            <family val="2"/>
          </rPr>
          <t>IMPORTANTE:
Linhas para informar indicador. Devem ter o valor "8" para serem consideradas na avaliação.</t>
        </r>
      </text>
    </comment>
    <comment ref="A31" authorId="0" shapeId="0" xr:uid="{00000000-0006-0000-0E00-000029000000}">
      <text>
        <r>
          <rPr>
            <sz val="11"/>
            <color indexed="81"/>
            <rFont val="Tahoma"/>
            <family val="2"/>
          </rPr>
          <t>IMPORTANTE:
Linhas para informar indicador. Devem ter o valor "8" para serem consideradas na avaliação.</t>
        </r>
      </text>
    </comment>
    <comment ref="A32" authorId="0" shapeId="0" xr:uid="{00000000-0006-0000-0E00-00002A000000}">
      <text>
        <r>
          <rPr>
            <sz val="11"/>
            <color indexed="81"/>
            <rFont val="Tahoma"/>
            <family val="2"/>
          </rPr>
          <t>IMPORTANTE:
Linhas para informar indicador. Devem ter o valor "8" para serem consideradas na avaliação.</t>
        </r>
      </text>
    </comment>
    <comment ref="A33" authorId="0" shapeId="0" xr:uid="{00000000-0006-0000-0E00-00002B000000}">
      <text>
        <r>
          <rPr>
            <sz val="11"/>
            <color indexed="81"/>
            <rFont val="Tahoma"/>
            <family val="2"/>
          </rPr>
          <t>IMPORTANTE:
Linhas para informar indicador. Devem ter o valor "8" para serem consideradas na avaliação.</t>
        </r>
      </text>
    </comment>
    <comment ref="A34" authorId="0" shapeId="0" xr:uid="{00000000-0006-0000-0E00-00002C000000}">
      <text>
        <r>
          <rPr>
            <sz val="11"/>
            <color indexed="81"/>
            <rFont val="Tahoma"/>
            <family val="2"/>
          </rPr>
          <t>IMPORTANTE:
Linhas para informar indicador. Devem ter o valor "8" para serem consideradas na avaliação.</t>
        </r>
      </text>
    </comment>
    <comment ref="A35" authorId="0" shapeId="0" xr:uid="{00000000-0006-0000-0E00-00002D000000}">
      <text>
        <r>
          <rPr>
            <sz val="11"/>
            <color indexed="81"/>
            <rFont val="Tahoma"/>
            <family val="2"/>
          </rPr>
          <t>IMPORTANTE:
Linhas para informar indicador. Devem ter o valor "8" para serem consideradas na avaliação.</t>
        </r>
      </text>
    </comment>
    <comment ref="A36" authorId="0" shapeId="0" xr:uid="{00000000-0006-0000-0E00-00002E000000}">
      <text>
        <r>
          <rPr>
            <sz val="11"/>
            <color indexed="81"/>
            <rFont val="Tahoma"/>
            <family val="2"/>
          </rPr>
          <t>IMPORTANTE:
Linhas para informar indicador. Devem ter o valor "8" para serem consideradas na avaliação.</t>
        </r>
      </text>
    </comment>
    <comment ref="C39" authorId="0" shapeId="0" xr:uid="{00000000-0006-0000-0E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44" authorId="0" shapeId="0" xr:uid="{00000000-0006-0000-0E00-000030000000}">
      <text>
        <r>
          <rPr>
            <sz val="9"/>
            <color indexed="81"/>
            <rFont val="Tahoma"/>
            <family val="2"/>
          </rPr>
          <t>Inserir linhas se necessário
PF Ponto Forte
OM Oportunidade para Melhoria</t>
        </r>
      </text>
    </comment>
    <comment ref="B45" authorId="0" shapeId="0" xr:uid="{00000000-0006-0000-0E00-000031000000}">
      <text>
        <r>
          <rPr>
            <sz val="9"/>
            <color indexed="81"/>
            <rFont val="Tahoma"/>
            <family val="2"/>
          </rPr>
          <t>Inserir linhas se necessário
PF Ponto Forte
OM Oportunidade para Melhoria</t>
        </r>
      </text>
    </comment>
    <comment ref="B46" authorId="0" shapeId="0" xr:uid="{00000000-0006-0000-0E00-000032000000}">
      <text>
        <r>
          <rPr>
            <sz val="9"/>
            <color indexed="81"/>
            <rFont val="Tahoma"/>
            <family val="2"/>
          </rPr>
          <t>Inserir linhas se necessário
PF Ponto Forte
OM Oportunidade para Melhoria</t>
        </r>
      </text>
    </comment>
    <comment ref="B47" authorId="0" shapeId="0" xr:uid="{00000000-0006-0000-0E00-000033000000}">
      <text>
        <r>
          <rPr>
            <sz val="9"/>
            <color indexed="81"/>
            <rFont val="Tahoma"/>
            <family val="2"/>
          </rPr>
          <t>Inserir linhas se necessário
PF Ponto Forte
OM Oportunidade para Melhoria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Carlos Schauff</author>
    <author>User</author>
  </authors>
  <commentList>
    <comment ref="F1" authorId="0" shapeId="0" xr:uid="{666330A0-0393-410C-97C1-3707E94BE164}">
      <text>
        <r>
          <rPr>
            <sz val="9"/>
            <color indexed="81"/>
            <rFont val="Segoe UI"/>
            <family val="2"/>
          </rPr>
          <t xml:space="preserve">Consultar os Critérios MEGIA para exemplo de como utilizar a IA para avaliar, atribuir os graus e comentar o relato de práticas de gestão. 
</t>
        </r>
        <r>
          <rPr>
            <b/>
            <sz val="9"/>
            <color indexed="81"/>
            <rFont val="Segoe UI"/>
            <family val="2"/>
          </rPr>
          <t>Avaliar todas as células para a Barra de Progresso ficar completa.</t>
        </r>
      </text>
    </comment>
    <comment ref="A2" authorId="0" shapeId="0" xr:uid="{00000000-0006-0000-0100-000001000000}">
      <text>
        <r>
          <rPr>
            <b/>
            <sz val="9"/>
            <color indexed="81"/>
            <rFont val="Arial"/>
            <family val="2"/>
          </rPr>
          <t>Reservado para indicar com "1" uma linha de PG ativo para o Nível</t>
        </r>
      </text>
    </comment>
    <comment ref="B2" authorId="0" shapeId="0" xr:uid="{00000000-0006-0000-01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100-000003000000}">
      <text>
        <r>
          <rPr>
            <b/>
            <sz val="9"/>
            <color indexed="81"/>
            <rFont val="Arial"/>
            <family val="2"/>
          </rPr>
          <t>Reservado</t>
        </r>
      </text>
    </comment>
    <comment ref="F2" authorId="0" shapeId="0" xr:uid="{4374A8FF-420F-4ABE-9836-4F86C915BD55}">
      <text>
        <r>
          <rPr>
            <b/>
            <sz val="10"/>
            <color indexed="81"/>
            <rFont val="Tahoma"/>
            <family val="2"/>
          </rPr>
          <t xml:space="preserve">O processo é adequado para atender às suas finalidades especificadas , havendo responsáveis e métodos explicados, e há citação de atividades que foram otimizadas*. </t>
        </r>
        <r>
          <rPr>
            <sz val="10"/>
            <color indexed="81"/>
            <rFont val="Tahoma"/>
            <family val="2"/>
          </rPr>
          <t xml:space="preserve">
0: Processo inexistente ou ele não atende uma finalidade especificada
1: Há processo, atende ao menos uma finalidade especificada, com responsável, não havendo explicação do método ou menção sobre atividade otimizada
2: Há processo, atende ao menos uma finalidade especificada, com responsável e método explicado, não havendo menção sobre atividade otimizada
3: Há processo, atende todas as suas finalidades especificadas, com responsável e método explicado para algumas delas, havendo ao menos uma atividade otimizada
4: Há processo, atende todas as suas finalidades especificadas, com seus responsáveis e métodos explicados, e há mais de uma atividade otimizada
*otimizada: passou por processo de análise e enxugamento de atividades que não adicionam valor
</t>
        </r>
      </text>
    </comment>
    <comment ref="G2" authorId="0" shapeId="0" xr:uid="{5C437168-74A1-4AAB-AE47-3A131E5415D9}">
      <text>
        <r>
          <rPr>
            <b/>
            <sz val="10"/>
            <color indexed="81"/>
            <rFont val="Arial"/>
            <family val="2"/>
          </rPr>
          <t xml:space="preserve">O processo propicia formas de antecipação a problemas, considerando o conjunto de suas finalidades, como: estudos preliminares, planejamento com atores envolvidos, cronogramas, padrões de execução (sistema informatizado, padrões escritos ou culturais, modelos reutilizados), metas, inspiração em boas práticas (modelos ou benchmarking), definição de pontos críticos de controle , capacitação dos envolvidos, testes (simulados ou rodadas piloto), mecanismo de controle (alertas antecipados, auto-avaliações, listas de verificação,  verificações intermediárias, auditorias, inspeções), redundância em atividades críticas, ou qualquer outro elemento que possibilite prevenir problemas. </t>
        </r>
        <r>
          <rPr>
            <sz val="10"/>
            <color indexed="81"/>
            <rFont val="Arial"/>
            <family val="2"/>
          </rPr>
          <t xml:space="preserve">
0: Processo inexistente ou sem planejamento 
1: Processo, no mínimo, com planejamento e com capacitação dos envolvidos
2: Processo, no mínimo, com planejamento, capacitação dos envolvidos e mecanismo de controle
3: Processo, no mínimo, com planejamento, capacitação dos envolvidos, inspiração em boas práticas, testes e mecanismo de controle
4: Processo, no mínimo, com planejamento com atores envolvidos, inspiração em boas práticas, definição de pontos críticos de controle, capacitação dos envolvidos, teste e mecanismo de controle
</t>
        </r>
      </text>
    </comment>
    <comment ref="H2" authorId="0" shapeId="0" xr:uid="{2B7D2F75-5726-4548-A723-85DCAE807596}">
      <text>
        <r>
          <rPr>
            <b/>
            <sz val="10"/>
            <color indexed="81"/>
            <rFont val="Arial"/>
            <family val="2"/>
          </rPr>
          <t xml:space="preserve">O processo é apoiado por tecnologia digital , quando aplicável .     </t>
        </r>
        <r>
          <rPr>
            <sz val="10"/>
            <color indexed="81"/>
            <rFont val="Arial"/>
            <family val="2"/>
          </rPr>
          <t xml:space="preserve">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ou não é aplicável
</t>
        </r>
        <r>
          <rPr>
            <i/>
            <sz val="10"/>
            <color indexed="81"/>
            <rFont val="Arial"/>
            <family val="2"/>
          </rPr>
          <t xml:space="preserve">Bonificação especial para o fator Digital (computada pelo software): 
Se a I.A. estiver sendo utilizada e ocorrendo no:
● nivel B, em pelo menos um processo gerencial da organização, adicionar cinco pontos percentuais no Critério 5;
● nivel I, em dois processos gerenciais da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5. </t>
        </r>
        <r>
          <rPr>
            <sz val="10"/>
            <color indexed="81"/>
            <rFont val="Arial"/>
            <family val="2"/>
          </rPr>
          <t xml:space="preserve">
</t>
        </r>
      </text>
    </comment>
    <comment ref="I2" authorId="0" shapeId="0" xr:uid="{720EFF87-9D7D-49E1-80A4-3C041A967882}">
      <text>
        <r>
          <rPr>
            <sz val="9"/>
            <color indexed="81"/>
            <rFont val="Segoe UI"/>
            <family val="2"/>
          </rPr>
          <t>PGs com apoio de IA?
0 Não
1 Sim</t>
        </r>
      </text>
    </comment>
    <comment ref="J2" authorId="0" shapeId="0" xr:uid="{A5D86B86-8A3B-498B-8853-59E51BA1CE54}">
      <text>
        <r>
          <rPr>
            <b/>
            <sz val="10"/>
            <color indexed="81"/>
            <rFont val="Arial"/>
            <family val="2"/>
          </rPr>
          <t xml:space="preserve">O processo é aplicado em escopo  necessário para alcançar sua finalidade. </t>
        </r>
        <r>
          <rPr>
            <sz val="10"/>
            <color indexed="81"/>
            <rFont val="Arial"/>
            <family val="2"/>
          </rPr>
          <t xml:space="preserve">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Condição especial para o fator Abrangência (computada pelo software): se o percentual de atendimento médio da LV do processo for menor que 90% e maior ou igual que a 50%, o grau máximo possível nesse fator será mantido em "3”, se o percentual for menor que 50% e maior ou igual a 30%, o grau máximo possível nesse fator será mantido em “2” e se o percentual for menor que 30% e maior que zero, o grau máximo possível para esse fator será mantido em “1”.
</t>
        </r>
      </text>
    </comment>
    <comment ref="K2" authorId="0" shapeId="0" xr:uid="{50A9D532-73ED-4BBB-B0DF-29BAADA00A63}">
      <text>
        <r>
          <rPr>
            <b/>
            <sz val="10"/>
            <color indexed="81"/>
            <rFont val="Tahoma"/>
            <family val="2"/>
          </rPr>
          <t>A eficácia, eficiência ou efetividade do processo é avaliada por meio de indicador ou indicadores .</t>
        </r>
        <r>
          <rPr>
            <sz val="10"/>
            <color indexed="81"/>
            <rFont val="Tahoma"/>
            <family val="2"/>
          </rPr>
          <t xml:space="preserve">
0: Processo inexistente ou não é avaliado
1: O processo é avaliado discutindo seu desempenho, sem indicador numérico 
2: O processo é avaliado discutindo seu desempenho, com indicador numérico volumétrico 
3: O processo é avaliado utilizando indicador numérico de desempenho 
4: O processo é avaliado utilizando indicador numérico de desempenho e usando referência de boas práticas  ou referencial comparativo.
</t>
        </r>
      </text>
    </comment>
    <comment ref="L2" authorId="0" shapeId="0" xr:uid="{E2F82FDF-7F62-4D5C-91AE-E4CEF4575BD5}">
      <text>
        <r>
          <rPr>
            <b/>
            <sz val="10"/>
            <color indexed="81"/>
            <rFont val="Tahoma"/>
            <family val="2"/>
          </rPr>
          <t>O processo foi aperfeiçoado ou incorporou inovações.</t>
        </r>
        <r>
          <rPr>
            <sz val="10"/>
            <color indexed="81"/>
            <rFont val="Tahoma"/>
            <family val="2"/>
          </rPr>
          <t xml:space="preserve">
0: Processo inexistente ou não incorporou melhoria depois de implantado
1: Incorporou melhoria há mais de 3 anos ou em tempo não citado após a implantação
2: Incorporou melhoria nos últimos 3 anos, sem citar seu benefício
3: Incorporou melhoria nos últimos 3 anos, citando seu benefício
4: Incorporou melhoria nos últimos 3 anos, citando ganho mensurado 
</t>
        </r>
        <r>
          <rPr>
            <i/>
            <sz val="10"/>
            <color indexed="81"/>
            <rFont val="Tahoma"/>
            <family val="2"/>
          </rPr>
          <t xml:space="preserve">Bonificação especial para o fator Melhorado (computada pelo software): 
Se a melhoria incorpora característica original, inusitada ou incomum, que mudou o patamar de desempenho OU adicionou valor significativo para uma ou mais partes interessadas, i.e., representa uma inovação, ocorrendo no:
● nivel B, em pelo menos um processo gerencial na organização, adicionar cinco pontos percentuais no Critério 5;
● nivel I, em pelo menos dois processos gerenciais na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t>
        </r>
      </text>
    </comment>
    <comment ref="M2" authorId="0" shapeId="0" xr:uid="{17A301C5-14BD-4A0C-80F5-72D0434CC5D4}">
      <text>
        <r>
          <rPr>
            <sz val="9"/>
            <color indexed="81"/>
            <rFont val="Segoe UI"/>
            <family val="2"/>
          </rPr>
          <t>PGs com característica original, inusitada ou incomum no setor?
0 Não
1 Sim</t>
        </r>
      </text>
    </comment>
    <comment ref="N2" authorId="1" shapeId="0" xr:uid="{A268F243-3A9D-451F-98C1-7F6F0B7C32B8}">
      <text>
        <r>
          <rPr>
            <sz val="8"/>
            <color indexed="81"/>
            <rFont val="Arial"/>
            <family val="2"/>
          </rPr>
          <t xml:space="preserve">Neste Critério só é possível ter bonficação por IA e Inovação para Níveis II e III. Para Níveis B e I a bonificação é dada no Critério 5.
</t>
        </r>
      </text>
    </comment>
    <comment ref="O2" authorId="0" shapeId="0" xr:uid="{00000000-0006-0000-0100-00000A000000}">
      <text>
        <r>
          <rPr>
            <sz val="10"/>
            <color indexed="81"/>
            <rFont val="Tahoma"/>
            <family val="2"/>
          </rPr>
          <t xml:space="preserve">Coluna reservada para o avaliador ou examinador.
Usar Alt-Enter para mudar de linha na célula para comentar lacuna de outro fator.
</t>
        </r>
      </text>
    </comment>
    <comment ref="P2" authorId="0" shapeId="0" xr:uid="{00000000-0006-0000-0100-00000B000000}">
      <text>
        <r>
          <rPr>
            <sz val="10"/>
            <color indexed="81"/>
            <rFont val="Tahoma"/>
            <family val="2"/>
          </rPr>
          <t xml:space="preserve">Qualifica o Comentário de Ponto Forte ou Oport. de Melhoria.
OM = "-" 
PF = "+" </t>
        </r>
      </text>
    </comment>
    <comment ref="Q2" authorId="0" shapeId="0" xr:uid="{DBE47BCC-D381-4931-A6F8-21E57C2D1AA7}">
      <text>
        <r>
          <rPr>
            <sz val="10"/>
            <color indexed="81"/>
            <rFont val="Tahoma"/>
            <family val="2"/>
          </rPr>
          <t xml:space="preserve">Para anotações sobre a(s) prática(s) de gestão associada(s) à finalidade do processo.
Usar Alt-Enter para mudar de linha na célula para comentar lacuna de outro fator.
</t>
        </r>
      </text>
    </comment>
    <comment ref="D3" authorId="0" shapeId="0" xr:uid="{00000000-0006-0000-0100-00000C000000}">
      <text>
        <r>
          <rPr>
            <sz val="10"/>
            <color indexed="81"/>
            <rFont val="Tahoma"/>
            <family val="2"/>
          </rPr>
          <t>BARRA DE PROGRESSO DO CRITÉRIO
Se passar de 100% é pq se avaliou mais que o necessário para o Nível informado na aba "Capa".</t>
        </r>
      </text>
    </comment>
    <comment ref="F3" authorId="0" shapeId="0" xr:uid="{00000000-0006-0000-0100-00000D000000}">
      <text>
        <r>
          <rPr>
            <sz val="9"/>
            <color indexed="81"/>
            <rFont val="Arial"/>
            <family val="2"/>
          </rPr>
          <t>Para Níveis II e III essa média é ponderada pelas pontuações máximas de cada Item conforme aba Quadro Geral. IA e Inovação podem bonificar para Niveis II e III. Nos Níveis B e I a bonificação é no Critério (aba) 5.</t>
        </r>
      </text>
    </comment>
    <comment ref="I4" authorId="0" shapeId="0" xr:uid="{4A039A68-B684-4028-97D7-FFB40D4ADBC8}">
      <text>
        <r>
          <rPr>
            <sz val="9"/>
            <color indexed="81"/>
            <rFont val="Segoe UI"/>
            <family val="2"/>
          </rPr>
          <t xml:space="preserve">Tot PGs apoiados por IA
</t>
        </r>
      </text>
    </comment>
    <comment ref="M4" authorId="0" shapeId="0" xr:uid="{32FB23D0-91BD-4AE9-9877-46536892B6B0}">
      <text>
        <r>
          <rPr>
            <sz val="9"/>
            <color indexed="81"/>
            <rFont val="Segoe UI"/>
            <family val="2"/>
          </rPr>
          <t xml:space="preserve">Tot PGs com Inovação
</t>
        </r>
      </text>
    </comment>
    <comment ref="D7" authorId="0" shapeId="0" xr:uid="{00000000-0006-0000-0100-00000E000000}">
      <text>
        <r>
          <rPr>
            <sz val="10"/>
            <color indexed="81"/>
            <rFont val="Tahoma"/>
            <family val="2"/>
          </rPr>
          <t>BARRA DE PROGRESSO DO ITEM
Se passar de 100% é pq se avaliou mais que o necessário para o Nível informado na aba "Capa".</t>
        </r>
      </text>
    </comment>
    <comment ref="D15" authorId="0" shapeId="0" xr:uid="{00000000-0006-0000-0100-00000F000000}">
      <text>
        <r>
          <rPr>
            <sz val="10"/>
            <color indexed="81"/>
            <rFont val="Tahoma"/>
            <family val="2"/>
          </rPr>
          <t>BARRA DE PROGRESSO DO ITEM
Se passar de 100% é pq se avaliou mais que o necessário para o Nível informado na aba "Capa".</t>
        </r>
      </text>
    </comment>
    <comment ref="I15" authorId="0" shapeId="0" xr:uid="{D2A92267-0FDB-43F1-943D-F2F19C4371CC}">
      <text>
        <r>
          <rPr>
            <sz val="9"/>
            <color indexed="81"/>
            <rFont val="Arial"/>
            <family val="2"/>
          </rPr>
          <t>Tot PGs apoiados por IA</t>
        </r>
      </text>
    </comment>
    <comment ref="M15" authorId="0" shapeId="0" xr:uid="{7A44F438-CA83-4936-B300-1FED35581069}">
      <text>
        <r>
          <rPr>
            <sz val="9"/>
            <color indexed="81"/>
            <rFont val="Arial"/>
            <family val="2"/>
          </rPr>
          <t>Tot PGs apoiados por IA</t>
        </r>
      </text>
    </comment>
    <comment ref="D24" authorId="0" shapeId="0" xr:uid="{00000000-0006-0000-0100-000010000000}">
      <text>
        <r>
          <rPr>
            <sz val="10"/>
            <color indexed="81"/>
            <rFont val="Tahoma"/>
            <family val="2"/>
          </rPr>
          <t>BARRA DE PROGRESSO DO ITEM
Se passar de 100% é pq se avaliou mais que o necessário para o Nível informado na aba "Capa".</t>
        </r>
      </text>
    </comment>
    <comment ref="I24" authorId="0" shapeId="0" xr:uid="{8C4FB2DD-C3E8-402C-99EC-BF8C546C5562}">
      <text>
        <r>
          <rPr>
            <sz val="9"/>
            <color indexed="81"/>
            <rFont val="Arial"/>
            <family val="2"/>
          </rPr>
          <t>Tot PGs apoiados por IA</t>
        </r>
      </text>
    </comment>
    <comment ref="M24" authorId="0" shapeId="0" xr:uid="{A863CE59-6B4F-4E86-91D4-4AE3286A4984}">
      <text>
        <r>
          <rPr>
            <sz val="9"/>
            <color indexed="81"/>
            <rFont val="Arial"/>
            <family val="2"/>
          </rPr>
          <t>Tot PGs apoiados por IA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Carlos Schauff</author>
    <author>User</author>
  </authors>
  <commentList>
    <comment ref="F1" authorId="0" shapeId="0" xr:uid="{C520E698-04B9-43D2-BE23-CA5F7FD99FA9}">
      <text>
        <r>
          <rPr>
            <sz val="9"/>
            <color indexed="81"/>
            <rFont val="Segoe UI"/>
            <family val="2"/>
          </rPr>
          <t xml:space="preserve">Consultar os Critérios MEGIA para exemplo de como utilizar a IA para avaliar, atribuir os graus e comentar o relato de práticas de gestão. 
</t>
        </r>
        <r>
          <rPr>
            <b/>
            <sz val="9"/>
            <color indexed="81"/>
            <rFont val="Segoe UI"/>
            <family val="2"/>
          </rPr>
          <t>Avaliar todas as células para a Barra de Progresso ficar completa.</t>
        </r>
      </text>
    </comment>
    <comment ref="A2" authorId="0" shapeId="0" xr:uid="{00000000-0006-0000-0200-000001000000}">
      <text>
        <r>
          <rPr>
            <b/>
            <sz val="9"/>
            <color indexed="81"/>
            <rFont val="Arial"/>
            <family val="2"/>
          </rPr>
          <t>Reservado para indicar com "1" uma linha de PG ativo para o Nível</t>
        </r>
      </text>
    </comment>
    <comment ref="B2" authorId="0" shapeId="0" xr:uid="{00000000-0006-0000-02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200-000003000000}">
      <text>
        <r>
          <rPr>
            <b/>
            <sz val="9"/>
            <color indexed="81"/>
            <rFont val="Arial"/>
            <family val="2"/>
          </rPr>
          <t>Reservado</t>
        </r>
      </text>
    </comment>
    <comment ref="F2" authorId="0" shapeId="0" xr:uid="{67C38902-4EF7-4BB8-AC17-D5270C7EC34D}">
      <text>
        <r>
          <rPr>
            <b/>
            <sz val="10"/>
            <color indexed="81"/>
            <rFont val="Tahoma"/>
            <family val="2"/>
          </rPr>
          <t xml:space="preserve">O processo é adequado para atender às suas finalidades especificadas , havendo responsáveis e métodos explicados, e há citação de atividades que foram otimizadas*. </t>
        </r>
        <r>
          <rPr>
            <sz val="10"/>
            <color indexed="81"/>
            <rFont val="Tahoma"/>
            <family val="2"/>
          </rPr>
          <t xml:space="preserve">
0: Processo inexistente ou ele não atende uma finalidade especificada
1: Há processo, atende ao menos uma finalidade especificada, com responsável, não havendo explicação do método ou menção sobre atividade otimizada
2: Há processo, atende ao menos uma finalidade especificada, com responsável e método explicado, não havendo menção sobre atividade otimizada
3: Há processo, atende todas as suas finalidades especificadas, com responsável e método explicado para algumas delas, havendo ao menos uma atividade otimizada
4: Há processo, atende todas as suas finalidades especificadas, com seus responsáveis e métodos explicados, e há mais de uma atividade otimizada
*otimizada: passou por processo de análise e enxugamento de atividades que não adicionam valor
</t>
        </r>
      </text>
    </comment>
    <comment ref="G2" authorId="0" shapeId="0" xr:uid="{E823E626-FFA8-4F73-81E1-BD5B1A76C228}">
      <text>
        <r>
          <rPr>
            <b/>
            <sz val="10"/>
            <color indexed="81"/>
            <rFont val="Arial"/>
            <family val="2"/>
          </rPr>
          <t xml:space="preserve">O processo propicia formas de antecipação a problemas, considerando o conjunto de suas finalidades, como: estudos preliminares, planejamento com atores envolvidos, cronogramas, padrões de execução (sistema informatizado, padrões escritos ou culturais, modelos reutilizados), metas, inspiração em boas práticas (modelos ou benchmarking), definição de pontos críticos de controle , capacitação dos envolvidos, testes (simulados ou rodadas piloto), mecanismo de controle (alertas antecipados, auto-avaliações, listas de verificação,  verificações intermediárias, auditorias, inspeções), redundância em atividades críticas, ou qualquer outro elemento que possibilite prevenir problemas. </t>
        </r>
        <r>
          <rPr>
            <sz val="10"/>
            <color indexed="81"/>
            <rFont val="Arial"/>
            <family val="2"/>
          </rPr>
          <t xml:space="preserve">
0: Processo inexistente ou sem planejamento 
1: Processo, no mínimo, com planejamento e com capacitação dos envolvidos
2: Processo, no mínimo, com planejamento, capacitação dos envolvidos e mecanismo de controle
3: Processo, no mínimo, com planejamento, capacitação dos envolvidos, inspiração em boas práticas, testes e mecanismo de controle
4: Processo, no mínimo, com planejamento com atores envolvidos, inspiração em boas práticas, definição de pontos críticos de controle, capacitação dos envolvidos, teste e mecanismo de controle
</t>
        </r>
      </text>
    </comment>
    <comment ref="H2" authorId="0" shapeId="0" xr:uid="{0642FB43-3229-4807-88F1-19A13E617AD5}">
      <text>
        <r>
          <rPr>
            <b/>
            <sz val="10"/>
            <color indexed="81"/>
            <rFont val="Arial"/>
            <family val="2"/>
          </rPr>
          <t xml:space="preserve">O processo é apoiado por tecnologia digital , quando aplicável .     </t>
        </r>
        <r>
          <rPr>
            <sz val="10"/>
            <color indexed="81"/>
            <rFont val="Arial"/>
            <family val="2"/>
          </rPr>
          <t xml:space="preserve">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ou não é aplicável
</t>
        </r>
        <r>
          <rPr>
            <i/>
            <sz val="10"/>
            <color indexed="81"/>
            <rFont val="Arial"/>
            <family val="2"/>
          </rPr>
          <t xml:space="preserve">Bonificação especial para o fator Digital (computada pelo software): 
Se a I.A. estiver sendo utilizada e ocorrendo no:
● nivel B, em pelo menos um processo gerencial da organização, adicionar cinco pontos percentuais no Critério 5;
● nivel I, em dois processos gerenciais da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5. </t>
        </r>
        <r>
          <rPr>
            <sz val="10"/>
            <color indexed="81"/>
            <rFont val="Arial"/>
            <family val="2"/>
          </rPr>
          <t xml:space="preserve">
</t>
        </r>
      </text>
    </comment>
    <comment ref="I2" authorId="0" shapeId="0" xr:uid="{EC3BA4E2-4543-4C18-B3FC-4C2E19898D2D}">
      <text>
        <r>
          <rPr>
            <sz val="9"/>
            <color indexed="81"/>
            <rFont val="Segoe UI"/>
            <family val="2"/>
          </rPr>
          <t>PGs com apoio de IA?
0 Não
1 Sim</t>
        </r>
      </text>
    </comment>
    <comment ref="J2" authorId="0" shapeId="0" xr:uid="{BACFFEB0-ECAD-40AF-86C2-96087F920FFE}">
      <text>
        <r>
          <rPr>
            <b/>
            <sz val="10"/>
            <color indexed="81"/>
            <rFont val="Arial"/>
            <family val="2"/>
          </rPr>
          <t xml:space="preserve">O processo é aplicado em escopo  necessário para alcançar sua finalidade. </t>
        </r>
        <r>
          <rPr>
            <sz val="10"/>
            <color indexed="81"/>
            <rFont val="Arial"/>
            <family val="2"/>
          </rPr>
          <t xml:space="preserve">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Condição especial para o fator Abrangência (computada pelo software): se o percentual de atendimento médio da LV do processo for menor que 90% e maior ou igual que a 50%, o grau máximo possível nesse fator será mantido em "3”, se o percentual for menor que 50% e maior ou igual a 30%, o grau máximo possível nesse fator será mantido em “2” e se o percentual for menor que 30% e maior que zero, o grau máximo possível para esse fator será mantido em “1”.
</t>
        </r>
      </text>
    </comment>
    <comment ref="K2" authorId="0" shapeId="0" xr:uid="{E3A476D0-F6D6-4109-8428-63A056302BE1}">
      <text>
        <r>
          <rPr>
            <b/>
            <sz val="10"/>
            <color indexed="81"/>
            <rFont val="Tahoma"/>
            <family val="2"/>
          </rPr>
          <t>A eficácia, eficiência ou efetividade do processo é avaliada por meio de indicador ou indicadores .</t>
        </r>
        <r>
          <rPr>
            <sz val="10"/>
            <color indexed="81"/>
            <rFont val="Tahoma"/>
            <family val="2"/>
          </rPr>
          <t xml:space="preserve">
0: Processo inexistente ou não é avaliado
1: O processo é avaliado discutindo seu desempenho, sem indicador numérico 
2: O processo é avaliado discutindo seu desempenho, com indicador numérico volumétrico 
3: O processo é avaliado utilizando indicador numérico de desempenho 
4: O processo é avaliado utilizando indicador numérico de desempenho e usando referência de boas práticas  ou referencial comparativo.
</t>
        </r>
      </text>
    </comment>
    <comment ref="L2" authorId="0" shapeId="0" xr:uid="{CFCC8379-2DEC-4E30-9AA4-29AD24393B9B}">
      <text>
        <r>
          <rPr>
            <b/>
            <sz val="10"/>
            <color indexed="81"/>
            <rFont val="Tahoma"/>
            <family val="2"/>
          </rPr>
          <t>O processo foi aperfeiçoado ou incorporou inovações.</t>
        </r>
        <r>
          <rPr>
            <sz val="10"/>
            <color indexed="81"/>
            <rFont val="Tahoma"/>
            <family val="2"/>
          </rPr>
          <t xml:space="preserve">
0: Processo inexistente ou não incorporou melhoria depois de implantado
1: Incorporou melhoria há mais de 3 anos ou em tempo não citado após a implantação
2: Incorporou melhoria nos últimos 3 anos, sem citar seu benefício
3: Incorporou melhoria nos últimos 3 anos, citando seu benefício
4: Incorporou melhoria nos últimos 3 anos, citando ganho mensurado 
</t>
        </r>
        <r>
          <rPr>
            <i/>
            <sz val="10"/>
            <color indexed="81"/>
            <rFont val="Tahoma"/>
            <family val="2"/>
          </rPr>
          <t xml:space="preserve">Bonificação especial para o fator Melhorado (computada pelo software): 
Se a melhoria incorpora característica original, inusitada ou incomum, que mudou o patamar de desempenho OU adicionou valor significativo para uma ou mais partes interessadas, i.e., representa uma inovação, ocorrendo no:
● nivel B, em pelo menos um processo gerencial na organização, adicionar cinco pontos percentuais no Critério 5;
● nivel I, em pelo menos dois processos gerenciais na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t>
        </r>
      </text>
    </comment>
    <comment ref="M2" authorId="0" shapeId="0" xr:uid="{1C9DE804-5D07-4AD8-98E3-29D7BE9244DA}">
      <text>
        <r>
          <rPr>
            <sz val="9"/>
            <color indexed="81"/>
            <rFont val="Segoe UI"/>
            <family val="2"/>
          </rPr>
          <t>PGs com característica original, inusitada ou incomum no setor?
0 Não
1 Sim</t>
        </r>
      </text>
    </comment>
    <comment ref="N2" authorId="1" shapeId="0" xr:uid="{210D0414-1084-4EE1-9321-5D38E3A94664}">
      <text>
        <r>
          <rPr>
            <sz val="8"/>
            <color indexed="81"/>
            <rFont val="Arial"/>
            <family val="2"/>
          </rPr>
          <t xml:space="preserve">Neste Critério só é possível ter bonficação por IA e Inovação para Níveis II e III. Para Níveis B e I a bonificação é dada no Critério 5.
</t>
        </r>
      </text>
    </comment>
    <comment ref="O2" authorId="0" shapeId="0" xr:uid="{69DF9157-3F2A-4764-9BDB-2BCDC5F576DE}">
      <text>
        <r>
          <rPr>
            <sz val="10"/>
            <color indexed="81"/>
            <rFont val="Tahoma"/>
            <family val="2"/>
          </rPr>
          <t xml:space="preserve">Coluna reservada para o avaliador ou examinador.
Usar Alt-Enter para mudar de linha na célula para comentar lacuna de outro fator.
</t>
        </r>
      </text>
    </comment>
    <comment ref="P2" authorId="0" shapeId="0" xr:uid="{CC4E4FFA-9CFA-4F9F-B7E8-84ED9659761E}">
      <text>
        <r>
          <rPr>
            <sz val="10"/>
            <color indexed="81"/>
            <rFont val="Tahoma"/>
            <family val="2"/>
          </rPr>
          <t xml:space="preserve">Qualifica o Comentário de Ponto Forte ou Oport. de Melhoria.
OM = "-" 
PF = "+" </t>
        </r>
      </text>
    </comment>
    <comment ref="Q2" authorId="0" shapeId="0" xr:uid="{48495765-C37E-4CC4-9D1B-D6684856D1E5}">
      <text>
        <r>
          <rPr>
            <sz val="10"/>
            <color indexed="81"/>
            <rFont val="Tahoma"/>
            <family val="2"/>
          </rPr>
          <t xml:space="preserve">Para anotações sobre a(s) prática(s) de gestão associada(s) à finalidade do processo.
Usar Alt-Enter para mudar de linha na célula para comentar lacuna de outro fator.
</t>
        </r>
      </text>
    </comment>
    <comment ref="D3" authorId="0" shapeId="0" xr:uid="{00000000-0006-0000-0200-00000C000000}">
      <text>
        <r>
          <rPr>
            <sz val="10"/>
            <color indexed="81"/>
            <rFont val="Tahoma"/>
            <family val="2"/>
          </rPr>
          <t xml:space="preserve">BARRA DE PROGRESSO DO CRITÉRIO
Se passar de 100% é pq se avaliou mais que o necessário para o Nível informado na aba "Capa".
</t>
        </r>
      </text>
    </comment>
    <comment ref="F3" authorId="0" shapeId="0" xr:uid="{6F1E12D0-289F-4030-9D8C-DC708E4076CE}">
      <text>
        <r>
          <rPr>
            <sz val="9"/>
            <color indexed="81"/>
            <rFont val="Arial"/>
            <family val="2"/>
          </rPr>
          <t>Para Níveis II e III essa média é ponderada pelas pontuações máximas de cada Item conforme aba Quadro Geral. IA e Inovação podem bonificar para Niveis II e III. Nos Níveis B e I a bonificação é no Critério (aba) 5.</t>
        </r>
      </text>
    </comment>
    <comment ref="D7" authorId="0" shapeId="0" xr:uid="{00000000-0006-0000-0200-00000E000000}">
      <text>
        <r>
          <rPr>
            <sz val="10"/>
            <color indexed="81"/>
            <rFont val="Tahoma"/>
            <family val="2"/>
          </rPr>
          <t xml:space="preserve">BARRA DE PROGRESSO DO ITEM
Se passar de 100% é pq se avaliou mais que o necessário para o Nível informado na aba "Capa".
</t>
        </r>
      </text>
    </comment>
    <comment ref="D15" authorId="0" shapeId="0" xr:uid="{00000000-0006-0000-0200-00000F000000}">
      <text>
        <r>
          <rPr>
            <sz val="10"/>
            <color indexed="81"/>
            <rFont val="Tahoma"/>
            <family val="2"/>
          </rPr>
          <t xml:space="preserve">BARRA DE PROGRESSO DO ITEM
Se passar de 100% é pq se avaliou mais que o necessário para o Nível informado na aba "Capa".
</t>
        </r>
      </text>
    </comment>
    <comment ref="D23" authorId="0" shapeId="0" xr:uid="{00000000-0006-0000-0200-000010000000}">
      <text>
        <r>
          <rPr>
            <sz val="10"/>
            <color indexed="81"/>
            <rFont val="Tahoma"/>
            <family val="2"/>
          </rPr>
          <t xml:space="preserve">BARRA DE PROGRESSO DO ITEM
Se passar de 100% é pq se avaliou mais que o necessário para o Nível informado na aba "Capa".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Carlos Schauff</author>
    <author>User</author>
  </authors>
  <commentList>
    <comment ref="A1" authorId="0" shapeId="0" xr:uid="{00000000-0006-0000-0300-000001000000}">
      <text>
        <r>
          <rPr>
            <b/>
            <sz val="9"/>
            <color indexed="81"/>
            <rFont val="Arial"/>
            <family val="2"/>
          </rPr>
          <t>Reservado para indicar com "1" uma linha de PG ativo para o Nível</t>
        </r>
      </text>
    </comment>
    <comment ref="F1" authorId="0" shapeId="0" xr:uid="{FD81E93E-52E4-4AF2-8268-0DA13965A30A}">
      <text>
        <r>
          <rPr>
            <sz val="9"/>
            <color indexed="81"/>
            <rFont val="Segoe UI"/>
            <family val="2"/>
          </rPr>
          <t xml:space="preserve">Consultar os Critérios MEGIA para exemplo de como utilizar a IA para avaliar, atribuir os graus e comentar o relato de práticas de gestão. 
</t>
        </r>
        <r>
          <rPr>
            <b/>
            <sz val="9"/>
            <color indexed="81"/>
            <rFont val="Segoe UI"/>
            <family val="2"/>
          </rPr>
          <t>Avaliar todas as células para a Barra de Progresso ficar completa.</t>
        </r>
      </text>
    </comment>
    <comment ref="A2" authorId="0" shapeId="0" xr:uid="{00000000-0006-0000-0300-000002000000}">
      <text>
        <r>
          <rPr>
            <b/>
            <sz val="9"/>
            <color indexed="81"/>
            <rFont val="Arial"/>
            <family val="2"/>
          </rPr>
          <t>Reservado para indicar com "1" uma linha de LV ativa para o Nível da Capa.</t>
        </r>
      </text>
    </comment>
    <comment ref="B2" authorId="0" shapeId="0" xr:uid="{00000000-0006-0000-0300-000003000000}">
      <text>
        <r>
          <rPr>
            <b/>
            <sz val="9"/>
            <color indexed="81"/>
            <rFont val="Arial"/>
            <family val="2"/>
          </rPr>
          <t xml:space="preserve">Reservado para indicar o Nível em vigor na linha
0 = nível &lt;B&gt;
1 = nível &lt;1&gt;
2= nível &lt;2&gt;
3= nível &lt;3&gt;
</t>
        </r>
      </text>
    </comment>
    <comment ref="C2" authorId="0" shapeId="0" xr:uid="{00000000-0006-0000-0300-000004000000}">
      <text>
        <r>
          <rPr>
            <b/>
            <sz val="9"/>
            <color indexed="81"/>
            <rFont val="Arial"/>
            <family val="2"/>
          </rPr>
          <t>Reservado</t>
        </r>
      </text>
    </comment>
    <comment ref="F2" authorId="0" shapeId="0" xr:uid="{7D0273EF-D771-4E79-B63C-C6BD5362DFD7}">
      <text>
        <r>
          <rPr>
            <b/>
            <sz val="10"/>
            <color indexed="81"/>
            <rFont val="Tahoma"/>
            <family val="2"/>
          </rPr>
          <t xml:space="preserve">O processo é adequado para atender às suas finalidades especificadas , havendo responsáveis e métodos explicados, e há citação de atividades que foram otimizadas*. </t>
        </r>
        <r>
          <rPr>
            <sz val="10"/>
            <color indexed="81"/>
            <rFont val="Tahoma"/>
            <family val="2"/>
          </rPr>
          <t xml:space="preserve">
0: Processo inexistente ou ele não atende uma finalidade especificada
1: Há processo, atende ao menos uma finalidade especificada, com responsável, não havendo explicação do método ou menção sobre atividade otimizada
2: Há processo, atende ao menos uma finalidade especificada, com responsável e método explicado, não havendo menção sobre atividade otimizada
3: Há processo, atende todas as suas finalidades especificadas, com responsável e método explicado para algumas delas, havendo ao menos uma atividade otimizada
4: Há processo, atende todas as suas finalidades especificadas, com seus responsáveis e métodos explicados, e há mais de uma atividade otimizada
*otimizada: passou por processo de análise e enxugamento de atividades que não adicionam valor
</t>
        </r>
      </text>
    </comment>
    <comment ref="G2" authorId="0" shapeId="0" xr:uid="{F28BAB11-FB82-4A49-B53F-A3B33558CE37}">
      <text>
        <r>
          <rPr>
            <b/>
            <sz val="10"/>
            <color indexed="81"/>
            <rFont val="Arial"/>
            <family val="2"/>
          </rPr>
          <t xml:space="preserve">O processo propicia formas de antecipação a problemas, considerando o conjunto de suas finalidades, como: estudos preliminares, planejamento com atores envolvidos, cronogramas, padrões de execução (sistema informatizado, padrões escritos ou culturais, modelos reutilizados), metas, inspiração em boas práticas (modelos ou benchmarking), definição de pontos críticos de controle , capacitação dos envolvidos, testes (simulados ou rodadas piloto), mecanismo de controle (alertas antecipados, auto-avaliações, listas de verificação,  verificações intermediárias, auditorias, inspeções), redundância em atividades críticas, ou qualquer outro elemento que possibilite prevenir problemas. </t>
        </r>
        <r>
          <rPr>
            <sz val="10"/>
            <color indexed="81"/>
            <rFont val="Arial"/>
            <family val="2"/>
          </rPr>
          <t xml:space="preserve">
0: Processo inexistente ou sem planejamento 
1: Processo, no mínimo, com planejamento e com capacitação dos envolvidos
2: Processo, no mínimo, com planejamento, capacitação dos envolvidos e mecanismo de controle
3: Processo, no mínimo, com planejamento, capacitação dos envolvidos, inspiração em boas práticas, testes e mecanismo de controle
4: Processo, no mínimo, com planejamento com atores envolvidos, inspiração em boas práticas, definição de pontos críticos de controle, capacitação dos envolvidos, teste e mecanismo de controle
</t>
        </r>
      </text>
    </comment>
    <comment ref="H2" authorId="0" shapeId="0" xr:uid="{4226C16D-88E0-40E1-8E62-7EDBF299E4F4}">
      <text>
        <r>
          <rPr>
            <b/>
            <sz val="10"/>
            <color indexed="81"/>
            <rFont val="Arial"/>
            <family val="2"/>
          </rPr>
          <t xml:space="preserve">O processo é apoiado por tecnologia digital , quando aplicável .     </t>
        </r>
        <r>
          <rPr>
            <sz val="10"/>
            <color indexed="81"/>
            <rFont val="Arial"/>
            <family val="2"/>
          </rPr>
          <t xml:space="preserve">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ou não é aplicável
</t>
        </r>
        <r>
          <rPr>
            <i/>
            <sz val="10"/>
            <color indexed="81"/>
            <rFont val="Arial"/>
            <family val="2"/>
          </rPr>
          <t xml:space="preserve">Bonificação especial para o fator Digital (computada pelo software): 
Se a I.A. estiver sendo utilizada e ocorrendo no:
● nivel B, em pelo menos um processo gerencial da organização, adicionar cinco pontos percentuais no Critério 5;
● nivel I, em dois processos gerenciais da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5. </t>
        </r>
        <r>
          <rPr>
            <sz val="10"/>
            <color indexed="81"/>
            <rFont val="Arial"/>
            <family val="2"/>
          </rPr>
          <t xml:space="preserve">
</t>
        </r>
      </text>
    </comment>
    <comment ref="I2" authorId="0" shapeId="0" xr:uid="{E7211282-3740-4A67-B9AD-7121935513E0}">
      <text>
        <r>
          <rPr>
            <sz val="9"/>
            <color indexed="81"/>
            <rFont val="Segoe UI"/>
            <family val="2"/>
          </rPr>
          <t>PGs com apoio de IA?
0 Não
1 Sim</t>
        </r>
      </text>
    </comment>
    <comment ref="J2" authorId="0" shapeId="0" xr:uid="{246A8007-73AB-4AB9-A683-759376428DC3}">
      <text>
        <r>
          <rPr>
            <b/>
            <sz val="10"/>
            <color indexed="81"/>
            <rFont val="Arial"/>
            <family val="2"/>
          </rPr>
          <t xml:space="preserve">O processo é aplicado em escopo  necessário para alcançar sua finalidade. </t>
        </r>
        <r>
          <rPr>
            <sz val="10"/>
            <color indexed="81"/>
            <rFont val="Arial"/>
            <family val="2"/>
          </rPr>
          <t xml:space="preserve">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Condição especial para o fator Abrangência (computada pelo software): se o percentual de atendimento médio da LV do processo for menor que 90% e maior ou igual que a 50%, o grau máximo possível nesse fator será mantido em "3”, se o percentual for menor que 50% e maior ou igual a 30%, o grau máximo possível nesse fator será mantido em “2” e se o percentual for menor que 30% e maior que zero, o grau máximo possível para esse fator será mantido em “1”.
</t>
        </r>
      </text>
    </comment>
    <comment ref="K2" authorId="0" shapeId="0" xr:uid="{8F119DF0-C5CC-428E-AE2F-8B519C8DF416}">
      <text>
        <r>
          <rPr>
            <b/>
            <sz val="10"/>
            <color indexed="81"/>
            <rFont val="Tahoma"/>
            <family val="2"/>
          </rPr>
          <t>A eficácia, eficiência ou efetividade do processo é avaliada por meio de indicador ou indicadores .</t>
        </r>
        <r>
          <rPr>
            <sz val="10"/>
            <color indexed="81"/>
            <rFont val="Tahoma"/>
            <family val="2"/>
          </rPr>
          <t xml:space="preserve">
0: Processo inexistente ou não é avaliado
1: O processo é avaliado discutindo seu desempenho, sem indicador numérico 
2: O processo é avaliado discutindo seu desempenho, com indicador numérico volumétrico 
3: O processo é avaliado utilizando indicador numérico de desempenho 
4: O processo é avaliado utilizando indicador numérico de desempenho e usando referência de boas práticas  ou referencial comparativo.
</t>
        </r>
      </text>
    </comment>
    <comment ref="L2" authorId="0" shapeId="0" xr:uid="{089D7390-EE35-4D7F-9CA5-079B1A28938B}">
      <text>
        <r>
          <rPr>
            <b/>
            <sz val="10"/>
            <color indexed="81"/>
            <rFont val="Tahoma"/>
            <family val="2"/>
          </rPr>
          <t>O processo foi aperfeiçoado ou incorporou inovações.</t>
        </r>
        <r>
          <rPr>
            <sz val="10"/>
            <color indexed="81"/>
            <rFont val="Tahoma"/>
            <family val="2"/>
          </rPr>
          <t xml:space="preserve">
0: Processo inexistente ou não incorporou melhoria depois de implantado
1: Incorporou melhoria há mais de 3 anos ou em tempo não citado após a implantação
2: Incorporou melhoria nos últimos 3 anos, sem citar seu benefício
3: Incorporou melhoria nos últimos 3 anos, citando seu benefício
4: Incorporou melhoria nos últimos 3 anos, citando ganho mensurado 
</t>
        </r>
        <r>
          <rPr>
            <i/>
            <sz val="10"/>
            <color indexed="81"/>
            <rFont val="Tahoma"/>
            <family val="2"/>
          </rPr>
          <t xml:space="preserve">Bonificação especial para o fator Melhorado (computada pelo software): 
Se a melhoria incorpora característica original, inusitada ou incomum, que mudou o patamar de desempenho OU adicionou valor significativo para uma ou mais partes interessadas, i.e., representa uma inovação, ocorrendo no:
● nivel B, em pelo menos um processo gerencial na organização, adicionar cinco pontos percentuais no Critério 5;
● nivel I, em pelo menos dois processos gerenciais na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t>
        </r>
      </text>
    </comment>
    <comment ref="M2" authorId="0" shapeId="0" xr:uid="{313A5AEA-578D-42A4-853E-D613F9A2A24D}">
      <text>
        <r>
          <rPr>
            <sz val="9"/>
            <color indexed="81"/>
            <rFont val="Segoe UI"/>
            <family val="2"/>
          </rPr>
          <t>PGs com característica original, inusitada ou incomum no setor?
0 Não
1 Sim</t>
        </r>
      </text>
    </comment>
    <comment ref="N2" authorId="1" shapeId="0" xr:uid="{9B984B57-4F08-4928-AF59-2BBA9A95B926}">
      <text>
        <r>
          <rPr>
            <sz val="8"/>
            <color indexed="81"/>
            <rFont val="Arial"/>
            <family val="2"/>
          </rPr>
          <t xml:space="preserve">Neste Critério só é possível ter bonficação por IA e Inovação para Níveis II e III. Para Níveis B e I a bonificação é dada no Critério 5.
</t>
        </r>
      </text>
    </comment>
    <comment ref="O2" authorId="0" shapeId="0" xr:uid="{E091EBB5-F11B-4860-A3A1-EF03193F4385}">
      <text>
        <r>
          <rPr>
            <sz val="10"/>
            <color indexed="81"/>
            <rFont val="Tahoma"/>
            <family val="2"/>
          </rPr>
          <t xml:space="preserve">Coluna reservada para o avaliador ou examinador.
Usar Alt-Enter para mudar de linha na célula para comentar lacuna de outro fator.
</t>
        </r>
      </text>
    </comment>
    <comment ref="P2" authorId="0" shapeId="0" xr:uid="{0135A418-7CE6-4A41-BADC-C61CF03EF084}">
      <text>
        <r>
          <rPr>
            <sz val="10"/>
            <color indexed="81"/>
            <rFont val="Tahoma"/>
            <family val="2"/>
          </rPr>
          <t xml:space="preserve">Qualifica o Comentário de Ponto Forte ou Oport. de Melhoria.
OM = "-" 
PF = "+" </t>
        </r>
      </text>
    </comment>
    <comment ref="Q2" authorId="0" shapeId="0" xr:uid="{45D2F1CD-1F0C-4130-84C5-36AACCBD7A16}">
      <text>
        <r>
          <rPr>
            <sz val="10"/>
            <color indexed="81"/>
            <rFont val="Tahoma"/>
            <family val="2"/>
          </rPr>
          <t xml:space="preserve">Para anotações sobre a(s) prática(s) de gestão associada(s) à finalidade do processo.
Usar Alt-Enter para mudar de linha na célula para comentar lacuna de outro fator.
</t>
        </r>
      </text>
    </comment>
    <comment ref="D3" authorId="0" shapeId="0" xr:uid="{00000000-0006-0000-0300-00000D000000}">
      <text>
        <r>
          <rPr>
            <sz val="10"/>
            <color indexed="81"/>
            <rFont val="Tahoma"/>
            <family val="2"/>
          </rPr>
          <t xml:space="preserve">BARRA DE PROGRESSO DO CRITÉRIO
Se passar de 100% é pq se avaliou mais que o necessário para o Nível informado na aba "Capa".
</t>
        </r>
      </text>
    </comment>
    <comment ref="F3" authorId="0" shapeId="0" xr:uid="{821E8629-D582-4C7A-A87F-09BA7825E3D6}">
      <text>
        <r>
          <rPr>
            <sz val="9"/>
            <color indexed="81"/>
            <rFont val="Arial"/>
            <family val="2"/>
          </rPr>
          <t>Para Níveis II e III essa média é ponderada pelas pontuações máximas de cada Item conforme aba Quadro Geral. IA e Inovação podem bonificar para Niveis II e III. Nos Níveis B e I a bonificação é no Critério (aba) 5.</t>
        </r>
      </text>
    </comment>
    <comment ref="D7" authorId="0" shapeId="0" xr:uid="{00000000-0006-0000-0300-00000F000000}">
      <text>
        <r>
          <rPr>
            <sz val="10"/>
            <color indexed="81"/>
            <rFont val="Tahoma"/>
            <family val="2"/>
          </rPr>
          <t xml:space="preserve">BARRA DE PROGRESSO DO ITEM
Se passar de 100% é pq se avaliou mais que o necessário para o Nível informado na aba "Capa".
</t>
        </r>
      </text>
    </comment>
    <comment ref="D17" authorId="0" shapeId="0" xr:uid="{00000000-0006-0000-0300-000010000000}">
      <text>
        <r>
          <rPr>
            <sz val="10"/>
            <color indexed="81"/>
            <rFont val="Tahoma"/>
            <family val="2"/>
          </rPr>
          <t>BARRA DE PROGRESSO DO ITEM
Se passar de 100% é pq se avaliou mais que o necessário para o Nível informado na aba "Capa".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Carlos Schauff</author>
    <author>User</author>
  </authors>
  <commentList>
    <comment ref="F1" authorId="0" shapeId="0" xr:uid="{59DFE285-2C98-46A6-81C4-14AFD69ADDC4}">
      <text>
        <r>
          <rPr>
            <sz val="9"/>
            <color indexed="81"/>
            <rFont val="Segoe UI"/>
            <family val="2"/>
          </rPr>
          <t xml:space="preserve">Consultar os Critérios MEGIA para exemplo de como utilizar a IA para avaliar, atribuir os graus e comentar o relato de práticas de gestão. 
</t>
        </r>
        <r>
          <rPr>
            <b/>
            <sz val="9"/>
            <color indexed="81"/>
            <rFont val="Segoe UI"/>
            <family val="2"/>
          </rPr>
          <t>Avaliar todas as células para a Barra de Progresso ficar completa.</t>
        </r>
      </text>
    </comment>
    <comment ref="A2" authorId="0" shapeId="0" xr:uid="{00000000-0006-0000-0400-000001000000}">
      <text>
        <r>
          <rPr>
            <b/>
            <sz val="9"/>
            <color indexed="81"/>
            <rFont val="Arial"/>
            <family val="2"/>
          </rPr>
          <t>Reservado para indicar com "1" uma linha de PG ativo para o Nível</t>
        </r>
      </text>
    </comment>
    <comment ref="B2" authorId="0" shapeId="0" xr:uid="{00000000-0006-0000-04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400-000003000000}">
      <text>
        <r>
          <rPr>
            <b/>
            <sz val="9"/>
            <color indexed="81"/>
            <rFont val="Arial"/>
            <family val="2"/>
          </rPr>
          <t>Reservado</t>
        </r>
      </text>
    </comment>
    <comment ref="F2" authorId="0" shapeId="0" xr:uid="{CC7C4E93-5412-444F-89C5-3FE15DE01DB6}">
      <text>
        <r>
          <rPr>
            <b/>
            <sz val="10"/>
            <color indexed="81"/>
            <rFont val="Tahoma"/>
            <family val="2"/>
          </rPr>
          <t xml:space="preserve">O processo é adequado para atender às suas finalidades especificadas , havendo responsáveis e métodos explicados, e há citação de atividades que foram otimizadas*. </t>
        </r>
        <r>
          <rPr>
            <sz val="10"/>
            <color indexed="81"/>
            <rFont val="Tahoma"/>
            <family val="2"/>
          </rPr>
          <t xml:space="preserve">
0: Processo inexistente ou ele não atende uma finalidade especificada
1: Há processo, atende ao menos uma finalidade especificada, com responsável, não havendo explicação do método ou menção sobre atividade otimizada
2: Há processo, atende ao menos uma finalidade especificada, com responsável e método explicado, não havendo menção sobre atividade otimizada
3: Há processo, atende todas as suas finalidades especificadas, com responsável e método explicado para algumas delas, havendo ao menos uma atividade otimizada
4: Há processo, atende todas as suas finalidades especificadas, com seus responsáveis e métodos explicados, e há mais de uma atividade otimizada
*otimizada: passou por processo de análise e enxugamento de atividades que não adicionam valor
</t>
        </r>
      </text>
    </comment>
    <comment ref="G2" authorId="0" shapeId="0" xr:uid="{967E1EBD-2D8B-4980-9E37-8448A6C7A891}">
      <text>
        <r>
          <rPr>
            <b/>
            <sz val="10"/>
            <color indexed="81"/>
            <rFont val="Arial"/>
            <family val="2"/>
          </rPr>
          <t xml:space="preserve">O processo propicia formas de antecipação a problemas, considerando o conjunto de suas finalidades, como: estudos preliminares, planejamento com atores envolvidos, cronogramas, padrões de execução (sistema informatizado, padrões escritos ou culturais, modelos reutilizados), metas, inspiração em boas práticas (modelos ou benchmarking), definição de pontos críticos de controle , capacitação dos envolvidos, testes (simulados ou rodadas piloto), mecanismo de controle (alertas antecipados, auto-avaliações, listas de verificação,  verificações intermediárias, auditorias, inspeções), redundância em atividades críticas, ou qualquer outro elemento que possibilite prevenir problemas. </t>
        </r>
        <r>
          <rPr>
            <sz val="10"/>
            <color indexed="81"/>
            <rFont val="Arial"/>
            <family val="2"/>
          </rPr>
          <t xml:space="preserve">
0: Processo inexistente ou sem planejamento 
1: Processo, no mínimo, com planejamento e com capacitação dos envolvidos
2: Processo, no mínimo, com planejamento, capacitação dos envolvidos e mecanismo de controle
3: Processo, no mínimo, com planejamento, capacitação dos envolvidos, inspiração em boas práticas, testes e mecanismo de controle
4: Processo, no mínimo, com planejamento com atores envolvidos, inspiração em boas práticas, definição de pontos críticos de controle, capacitação dos envolvidos, teste e mecanismo de controle
</t>
        </r>
      </text>
    </comment>
    <comment ref="H2" authorId="0" shapeId="0" xr:uid="{2FA21E5B-80A2-4810-B0AA-A91C4E6C3003}">
      <text>
        <r>
          <rPr>
            <b/>
            <sz val="10"/>
            <color indexed="81"/>
            <rFont val="Arial"/>
            <family val="2"/>
          </rPr>
          <t xml:space="preserve">O processo é apoiado por tecnologia digital , quando aplicável .     </t>
        </r>
        <r>
          <rPr>
            <sz val="10"/>
            <color indexed="81"/>
            <rFont val="Arial"/>
            <family val="2"/>
          </rPr>
          <t xml:space="preserve">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ou não é aplicável
</t>
        </r>
        <r>
          <rPr>
            <i/>
            <sz val="10"/>
            <color indexed="81"/>
            <rFont val="Arial"/>
            <family val="2"/>
          </rPr>
          <t xml:space="preserve">Bonificação especial para o fator Digital (computada pelo software): 
Se a I.A. estiver sendo utilizada e ocorrendo no:
● nivel B, em pelo menos um processo gerencial da organização, adicionar cinco pontos percentuais no Critério 5;
● nivel I, em dois processos gerenciais da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5. </t>
        </r>
        <r>
          <rPr>
            <sz val="10"/>
            <color indexed="81"/>
            <rFont val="Arial"/>
            <family val="2"/>
          </rPr>
          <t xml:space="preserve">
</t>
        </r>
      </text>
    </comment>
    <comment ref="I2" authorId="0" shapeId="0" xr:uid="{F60114B3-60B7-41CC-93F7-49C6AEBBF09B}">
      <text>
        <r>
          <rPr>
            <sz val="9"/>
            <color indexed="81"/>
            <rFont val="Segoe UI"/>
            <family val="2"/>
          </rPr>
          <t>PGs com apoio de IA?
0 Não
1 Sim</t>
        </r>
      </text>
    </comment>
    <comment ref="J2" authorId="0" shapeId="0" xr:uid="{A41201F8-8455-4400-BCC8-E93181DB432A}">
      <text>
        <r>
          <rPr>
            <b/>
            <sz val="10"/>
            <color indexed="81"/>
            <rFont val="Arial"/>
            <family val="2"/>
          </rPr>
          <t xml:space="preserve">O processo é aplicado em escopo  necessário para alcançar sua finalidade. </t>
        </r>
        <r>
          <rPr>
            <sz val="10"/>
            <color indexed="81"/>
            <rFont val="Arial"/>
            <family val="2"/>
          </rPr>
          <t xml:space="preserve">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Condição especial para o fator Abrangência (computada pelo software): se o percentual de atendimento médio da LV do processo for menor que 90% e maior ou igual que a 50%, o grau máximo possível nesse fator será mantido em "3”, se o percentual for menor que 50% e maior ou igual a 30%, o grau máximo possível nesse fator será mantido em “2” e se o percentual for menor que 30% e maior que zero, o grau máximo possível para esse fator será mantido em “1”.
</t>
        </r>
      </text>
    </comment>
    <comment ref="K2" authorId="0" shapeId="0" xr:uid="{3F044FFC-6431-46C5-B842-2677F29FDFCF}">
      <text>
        <r>
          <rPr>
            <b/>
            <sz val="10"/>
            <color indexed="81"/>
            <rFont val="Tahoma"/>
            <family val="2"/>
          </rPr>
          <t>A eficácia, eficiência ou efetividade do processo é avaliada por meio de indicador ou indicadores .</t>
        </r>
        <r>
          <rPr>
            <sz val="10"/>
            <color indexed="81"/>
            <rFont val="Tahoma"/>
            <family val="2"/>
          </rPr>
          <t xml:space="preserve">
0: Processo inexistente ou não é avaliado
1: O processo é avaliado discutindo seu desempenho, sem indicador numérico 
2: O processo é avaliado discutindo seu desempenho, com indicador numérico volumétrico 
3: O processo é avaliado utilizando indicador numérico de desempenho 
4: O processo é avaliado utilizando indicador numérico de desempenho e usando referência de boas práticas  ou referencial comparativo.
</t>
        </r>
      </text>
    </comment>
    <comment ref="L2" authorId="0" shapeId="0" xr:uid="{C4F4F655-77C2-4D9B-8D89-20FFB362B7C5}">
      <text>
        <r>
          <rPr>
            <b/>
            <sz val="10"/>
            <color indexed="81"/>
            <rFont val="Tahoma"/>
            <family val="2"/>
          </rPr>
          <t>O processo foi aperfeiçoado ou incorporou inovações.</t>
        </r>
        <r>
          <rPr>
            <sz val="10"/>
            <color indexed="81"/>
            <rFont val="Tahoma"/>
            <family val="2"/>
          </rPr>
          <t xml:space="preserve">
0: Processo inexistente ou não incorporou melhoria depois de implantado
1: Incorporou melhoria há mais de 3 anos ou em tempo não citado após a implantação
2: Incorporou melhoria nos últimos 3 anos, sem citar seu benefício
3: Incorporou melhoria nos últimos 3 anos, citando seu benefício
4: Incorporou melhoria nos últimos 3 anos, citando ganho mensurado 
</t>
        </r>
        <r>
          <rPr>
            <i/>
            <sz val="10"/>
            <color indexed="81"/>
            <rFont val="Tahoma"/>
            <family val="2"/>
          </rPr>
          <t xml:space="preserve">Bonificação especial para o fator Melhorado (computada pelo software): 
Se a melhoria incorpora característica original, inusitada ou incomum, que mudou o patamar de desempenho OU adicionou valor significativo para uma ou mais partes interessadas, i.e., representa uma inovação, ocorrendo no:
● nivel B, em pelo menos um processo gerencial na organização, adicionar cinco pontos percentuais no Critério 5;
● nivel I, em pelo menos dois processos gerenciais na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t>
        </r>
      </text>
    </comment>
    <comment ref="M2" authorId="0" shapeId="0" xr:uid="{99AF9ACB-6A99-460B-8831-0248AA169716}">
      <text>
        <r>
          <rPr>
            <sz val="9"/>
            <color indexed="81"/>
            <rFont val="Segoe UI"/>
            <family val="2"/>
          </rPr>
          <t>PGs com característica original, inusitada ou incomum no setor?
0 Não
1 Sim</t>
        </r>
      </text>
    </comment>
    <comment ref="N2" authorId="1" shapeId="0" xr:uid="{B75ABD32-0A67-499C-8479-060619FC11FD}">
      <text>
        <r>
          <rPr>
            <sz val="8"/>
            <color indexed="81"/>
            <rFont val="Arial"/>
            <family val="2"/>
          </rPr>
          <t xml:space="preserve">Neste Critério só é possível ter bonficação por IA e Inovação para Níveis II e III. Para Níveis B e I a bonificação é dada no Critério 5.
</t>
        </r>
      </text>
    </comment>
    <comment ref="O2" authorId="0" shapeId="0" xr:uid="{8C89679F-96AC-4A7D-A770-404D0F42A023}">
      <text>
        <r>
          <rPr>
            <sz val="10"/>
            <color indexed="81"/>
            <rFont val="Tahoma"/>
            <family val="2"/>
          </rPr>
          <t xml:space="preserve">Coluna reservada para o avaliador ou examinador.
Usar Alt-Enter para mudar de linha na célula para comentar lacuna de outro fator.
</t>
        </r>
      </text>
    </comment>
    <comment ref="P2" authorId="0" shapeId="0" xr:uid="{4CAB2CDC-6C9B-4B63-8B68-0CD6A1574CA9}">
      <text>
        <r>
          <rPr>
            <sz val="10"/>
            <color indexed="81"/>
            <rFont val="Tahoma"/>
            <family val="2"/>
          </rPr>
          <t xml:space="preserve">Qualifica o Comentário de Ponto Forte ou Oport. de Melhoria.
OM = "-" 
PF = "+" </t>
        </r>
      </text>
    </comment>
    <comment ref="Q2" authorId="0" shapeId="0" xr:uid="{8A040DA2-F471-4722-AE2A-EB5F6E1B0020}">
      <text>
        <r>
          <rPr>
            <sz val="10"/>
            <color indexed="81"/>
            <rFont val="Tahoma"/>
            <family val="2"/>
          </rPr>
          <t xml:space="preserve">Para anotações sobre a(s) prática(s) de gestão associada(s) à finalidade do processo.
Usar Alt-Enter para mudar de linha na célula para comentar lacuna de outro fator.
</t>
        </r>
      </text>
    </comment>
    <comment ref="D3" authorId="0" shapeId="0" xr:uid="{00000000-0006-0000-0400-00000C000000}">
      <text>
        <r>
          <rPr>
            <sz val="10"/>
            <color indexed="81"/>
            <rFont val="Tahoma"/>
            <family val="2"/>
          </rPr>
          <t>BARRA DE PROGRESSO DO CRITÉRIO
Se passar de 100% é pq se avaliou mais que o necessário para o Nível informado na aba "Capa".</t>
        </r>
      </text>
    </comment>
    <comment ref="F3" authorId="0" shapeId="0" xr:uid="{428A73F3-8C00-47CE-9CD6-A6397522A9DF}">
      <text>
        <r>
          <rPr>
            <sz val="9"/>
            <color indexed="81"/>
            <rFont val="Arial"/>
            <family val="2"/>
          </rPr>
          <t>Para Níveis II e III essa média é ponderada pelas pontuações máximas de cada Item conforme aba Quadro Geral. IA e Inovação podem bonificar para Niveis II e III. Nos Níveis B e I a bonificação é no Critério (aba) 5.</t>
        </r>
      </text>
    </comment>
    <comment ref="D7" authorId="0" shapeId="0" xr:uid="{00000000-0006-0000-0400-00000E000000}">
      <text>
        <r>
          <rPr>
            <sz val="10"/>
            <color indexed="81"/>
            <rFont val="Tahoma"/>
            <family val="2"/>
          </rPr>
          <t>BARRA DE PROGRESSO DO ITEM
Se passar de 100% é pq se avaliou mais que o necessário para o Nível informado na aba "Capa".</t>
        </r>
      </text>
    </comment>
    <comment ref="D15" authorId="0" shapeId="0" xr:uid="{00000000-0006-0000-0400-00000F000000}">
      <text>
        <r>
          <rPr>
            <sz val="10"/>
            <color indexed="81"/>
            <rFont val="Tahoma"/>
            <family val="2"/>
          </rPr>
          <t>BARRA DE PROGRESSO DO ITEM
Se passar de 100% é pq se avaliou mais que o necessário para o Nível informado na aba "Capa".</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Carlos Schauff</author>
    <author>User</author>
  </authors>
  <commentList>
    <comment ref="F1" authorId="0" shapeId="0" xr:uid="{8D6138E3-37A0-4DB1-8C8C-EEBAE78809BE}">
      <text>
        <r>
          <rPr>
            <sz val="9"/>
            <color indexed="81"/>
            <rFont val="Segoe UI"/>
            <family val="2"/>
          </rPr>
          <t xml:space="preserve">Consultar os Critérios MEGIA para exemplo de como utilizar a IA para avaliar, atribuir os graus e comentar o relato de práticas de gestão. 
</t>
        </r>
        <r>
          <rPr>
            <b/>
            <sz val="9"/>
            <color indexed="81"/>
            <rFont val="Segoe UI"/>
            <family val="2"/>
          </rPr>
          <t>Avaliar todas as células para a Barra de Progresso ficar completa.</t>
        </r>
      </text>
    </comment>
    <comment ref="A2" authorId="0" shapeId="0" xr:uid="{00000000-0006-0000-0500-000001000000}">
      <text>
        <r>
          <rPr>
            <b/>
            <sz val="9"/>
            <color indexed="81"/>
            <rFont val="Arial"/>
            <family val="2"/>
          </rPr>
          <t>Reservado para indicar com "1" uma linha de PG ativo para o Nível</t>
        </r>
      </text>
    </comment>
    <comment ref="B2" authorId="0" shapeId="0" xr:uid="{00000000-0006-0000-05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500-000003000000}">
      <text>
        <r>
          <rPr>
            <b/>
            <sz val="9"/>
            <color indexed="81"/>
            <rFont val="Arial"/>
            <family val="2"/>
          </rPr>
          <t>Reservado</t>
        </r>
      </text>
    </comment>
    <comment ref="F2" authorId="0" shapeId="0" xr:uid="{75157A1B-11F6-4A59-AF06-369C4D3EDCEC}">
      <text>
        <r>
          <rPr>
            <b/>
            <sz val="10"/>
            <color indexed="81"/>
            <rFont val="Tahoma"/>
            <family val="2"/>
          </rPr>
          <t xml:space="preserve">O processo é adequado para atender às suas finalidades especificadas , havendo responsáveis e métodos explicados, e há citação de atividades que foram otimizadas*. </t>
        </r>
        <r>
          <rPr>
            <sz val="10"/>
            <color indexed="81"/>
            <rFont val="Tahoma"/>
            <family val="2"/>
          </rPr>
          <t xml:space="preserve">
0: Processo inexistente ou ele não atende uma finalidade especificada
1: Há processo, atende ao menos uma finalidade especificada, com responsável, não havendo explicação do método ou menção sobre atividade otimizada
2: Há processo, atende ao menos uma finalidade especificada, com responsável e método explicado, não havendo menção sobre atividade otimizada
3: Há processo, atende todas as suas finalidades especificadas, com responsável e método explicado para algumas delas, havendo ao menos uma atividade otimizada
4: Há processo, atende todas as suas finalidades especificadas, com seus responsáveis e métodos explicados, e há mais de uma atividade otimizada
*otimizada: passou por processo de análise e enxugamento de atividades que não adicionam valor
</t>
        </r>
      </text>
    </comment>
    <comment ref="G2" authorId="0" shapeId="0" xr:uid="{288E4250-ECEE-4A96-A954-BF5642C73494}">
      <text>
        <r>
          <rPr>
            <b/>
            <sz val="10"/>
            <color indexed="81"/>
            <rFont val="Arial"/>
            <family val="2"/>
          </rPr>
          <t xml:space="preserve">O processo propicia formas de antecipação a problemas, considerando o conjunto de suas finalidades, como: estudos preliminares, planejamento com atores envolvidos, cronogramas, padrões de execução (sistema informatizado, padrões escritos ou culturais, modelos reutilizados), metas, inspiração em boas práticas (modelos ou benchmarking), definição de pontos críticos de controle , capacitação dos envolvidos, testes (simulados ou rodadas piloto), mecanismo de controle (alertas antecipados, auto-avaliações, listas de verificação,  verificações intermediárias, auditorias, inspeções), redundância em atividades críticas, ou qualquer outro elemento que possibilite prevenir problemas. </t>
        </r>
        <r>
          <rPr>
            <sz val="10"/>
            <color indexed="81"/>
            <rFont val="Arial"/>
            <family val="2"/>
          </rPr>
          <t xml:space="preserve">
0: Processo inexistente ou sem planejamento 
1: Processo, no mínimo, com planejamento e com capacitação dos envolvidos
2: Processo, no mínimo, com planejamento, capacitação dos envolvidos e mecanismo de controle
3: Processo, no mínimo, com planejamento, capacitação dos envolvidos, inspiração em boas práticas, testes e mecanismo de controle
4: Processo, no mínimo, com planejamento com atores envolvidos, inspiração em boas práticas, definição de pontos críticos de controle, capacitação dos envolvidos, teste e mecanismo de controle
</t>
        </r>
      </text>
    </comment>
    <comment ref="H2" authorId="0" shapeId="0" xr:uid="{13C66EF1-DFCD-4593-89FC-62273C464D32}">
      <text>
        <r>
          <rPr>
            <b/>
            <sz val="10"/>
            <color indexed="81"/>
            <rFont val="Arial"/>
            <family val="2"/>
          </rPr>
          <t xml:space="preserve">O processo é apoiado por tecnologia digital , quando aplicável .     </t>
        </r>
        <r>
          <rPr>
            <sz val="10"/>
            <color indexed="81"/>
            <rFont val="Arial"/>
            <family val="2"/>
          </rPr>
          <t xml:space="preserve">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ou não é aplicável
</t>
        </r>
        <r>
          <rPr>
            <i/>
            <sz val="10"/>
            <color indexed="81"/>
            <rFont val="Arial"/>
            <family val="2"/>
          </rPr>
          <t xml:space="preserve">Bonificação especial para o fator Digital (computada pelo software): 
Se a I.A. estiver sendo utilizada e ocorrendo no:
● nivel B, em pelo menos um processo gerencial da organização, adicionar cinco pontos percentuais no Critério 5;
● nivel I, em dois processos gerenciais da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5. </t>
        </r>
        <r>
          <rPr>
            <sz val="10"/>
            <color indexed="81"/>
            <rFont val="Arial"/>
            <family val="2"/>
          </rPr>
          <t xml:space="preserve">
</t>
        </r>
      </text>
    </comment>
    <comment ref="I2" authorId="0" shapeId="0" xr:uid="{583C95EB-C5EF-4D00-88AF-209E43051038}">
      <text>
        <r>
          <rPr>
            <sz val="9"/>
            <color indexed="81"/>
            <rFont val="Segoe UI"/>
            <family val="2"/>
          </rPr>
          <t>PGs com apoio de IA?
0 Não
1 Sim</t>
        </r>
      </text>
    </comment>
    <comment ref="J2" authorId="0" shapeId="0" xr:uid="{21F67BC5-3812-4FA8-97DB-04C8FB04353C}">
      <text>
        <r>
          <rPr>
            <b/>
            <sz val="10"/>
            <color indexed="81"/>
            <rFont val="Arial"/>
            <family val="2"/>
          </rPr>
          <t xml:space="preserve">O processo é aplicado em escopo  necessário para alcançar sua finalidade. </t>
        </r>
        <r>
          <rPr>
            <sz val="10"/>
            <color indexed="81"/>
            <rFont val="Arial"/>
            <family val="2"/>
          </rPr>
          <t xml:space="preserve">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Condição especial para o fator Abrangência (computada pelo software): se o percentual de atendimento médio da LV do processo for menor que 90% e maior ou igual que a 50%, o grau máximo possível nesse fator será mantido em "3”, se o percentual for menor que 50% e maior ou igual a 30%, o grau máximo possível nesse fator será mantido em “2” e se o percentual for menor que 30% e maior que zero, o grau máximo possível para esse fator será mantido em “1”.
</t>
        </r>
      </text>
    </comment>
    <comment ref="K2" authorId="0" shapeId="0" xr:uid="{36B9956D-4959-4366-895B-BED8D31016F8}">
      <text>
        <r>
          <rPr>
            <b/>
            <sz val="10"/>
            <color indexed="81"/>
            <rFont val="Tahoma"/>
            <family val="2"/>
          </rPr>
          <t>A eficácia, eficiência ou efetividade do processo é avaliada por meio de indicador ou indicadores .</t>
        </r>
        <r>
          <rPr>
            <sz val="10"/>
            <color indexed="81"/>
            <rFont val="Tahoma"/>
            <family val="2"/>
          </rPr>
          <t xml:space="preserve">
0: Processo inexistente ou não é avaliado
1: O processo é avaliado discutindo seu desempenho, sem indicador numérico 
2: O processo é avaliado discutindo seu desempenho, com indicador numérico volumétrico 
3: O processo é avaliado utilizando indicador numérico de desempenho 
4: O processo é avaliado utilizando indicador numérico de desempenho e usando referência de boas práticas  ou referencial comparativo.
</t>
        </r>
      </text>
    </comment>
    <comment ref="L2" authorId="0" shapeId="0" xr:uid="{BCBBC9DC-15BE-47A9-AC37-59382195C591}">
      <text>
        <r>
          <rPr>
            <b/>
            <sz val="10"/>
            <color indexed="81"/>
            <rFont val="Tahoma"/>
            <family val="2"/>
          </rPr>
          <t>O processo foi aperfeiçoado ou incorporou inovações.</t>
        </r>
        <r>
          <rPr>
            <sz val="10"/>
            <color indexed="81"/>
            <rFont val="Tahoma"/>
            <family val="2"/>
          </rPr>
          <t xml:space="preserve">
0: Processo inexistente ou não incorporou melhoria depois de implantado
1: Incorporou melhoria há mais de 3 anos ou em tempo não citado após a implantação
2: Incorporou melhoria nos últimos 3 anos, sem citar seu benefício
3: Incorporou melhoria nos últimos 3 anos, citando seu benefício
4: Incorporou melhoria nos últimos 3 anos, citando ganho mensurado 
</t>
        </r>
        <r>
          <rPr>
            <i/>
            <sz val="10"/>
            <color indexed="81"/>
            <rFont val="Tahoma"/>
            <family val="2"/>
          </rPr>
          <t xml:space="preserve">Bonificação especial para o fator Melhorado (computada pelo software): 
Se a melhoria incorpora característica original, inusitada ou incomum, que mudou o patamar de desempenho OU adicionou valor significativo para uma ou mais partes interessadas, i.e., representa uma inovação, ocorrendo no:
● nivel B, em pelo menos um processo gerencial na organização, adicionar cinco pontos percentuais no Critério 5;
● nivel I, em pelo menos dois processos gerenciais na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t>
        </r>
      </text>
    </comment>
    <comment ref="M2" authorId="0" shapeId="0" xr:uid="{DE984A1A-2FB7-4271-AA73-736601506381}">
      <text>
        <r>
          <rPr>
            <sz val="9"/>
            <color indexed="81"/>
            <rFont val="Segoe UI"/>
            <family val="2"/>
          </rPr>
          <t>PGs com característica original, inusitada ou incomum no setor?
0 Não
1 Sim</t>
        </r>
      </text>
    </comment>
    <comment ref="N2" authorId="1" shapeId="0" xr:uid="{2C9C8D3A-8889-4C3D-8E14-8CB8DE3AFF56}">
      <text>
        <r>
          <rPr>
            <b/>
            <sz val="8"/>
            <color indexed="81"/>
            <rFont val="Arial"/>
            <family val="2"/>
          </rPr>
          <t>Atenção:</t>
        </r>
        <r>
          <rPr>
            <sz val="8"/>
            <color indexed="81"/>
            <rFont val="Arial"/>
            <family val="2"/>
          </rPr>
          <t xml:space="preserve"> Particularmente neste Critério, a bonificação por IA e Inovação para Níveis II e III restringe-se ao Critério. Para Níveis B e I, a  bonificação é dada neste Critério considerando todos os demais. . </t>
        </r>
      </text>
    </comment>
    <comment ref="O2" authorId="0" shapeId="0" xr:uid="{83FF09D3-F75E-4726-B8C5-5D51E3BB3DE1}">
      <text>
        <r>
          <rPr>
            <sz val="10"/>
            <color indexed="81"/>
            <rFont val="Tahoma"/>
            <family val="2"/>
          </rPr>
          <t xml:space="preserve">Coluna reservada para o avaliador ou examinador.
Usar Alt-Enter para mudar de linha na célula para comentar lacuna de outro fator.
</t>
        </r>
      </text>
    </comment>
    <comment ref="P2" authorId="0" shapeId="0" xr:uid="{DF9A9812-E7F0-41C3-95BD-CC71B996B2A2}">
      <text>
        <r>
          <rPr>
            <sz val="10"/>
            <color indexed="81"/>
            <rFont val="Tahoma"/>
            <family val="2"/>
          </rPr>
          <t xml:space="preserve">Qualifica o Comentário de Ponto Forte ou Oport. de Melhoria.
OM = "-" 
PF = "+" </t>
        </r>
      </text>
    </comment>
    <comment ref="Q2" authorId="0" shapeId="0" xr:uid="{4DD44546-E06D-4BCD-A96A-6B50E272C153}">
      <text>
        <r>
          <rPr>
            <sz val="10"/>
            <color indexed="81"/>
            <rFont val="Tahoma"/>
            <family val="2"/>
          </rPr>
          <t xml:space="preserve">Para anotações sobre a(s) prática(s) de gestão associada(s) à finalidade do processo.
Usar Alt-Enter para mudar de linha na célula para comentar lacuna de outro fator.
</t>
        </r>
      </text>
    </comment>
    <comment ref="D3" authorId="0" shapeId="0" xr:uid="{00000000-0006-0000-0500-00000C000000}">
      <text>
        <r>
          <rPr>
            <sz val="10"/>
            <color indexed="81"/>
            <rFont val="Tahoma"/>
            <family val="2"/>
          </rPr>
          <t>BARRA DE PROGRESSO DO CRITÉRIO
Se passar de 100% é pq se verificou com "S" ou "N' mais Exigências que o necessário, para o Nível informado na aba "Capa".
O PG também é contado.</t>
        </r>
      </text>
    </comment>
    <comment ref="F3" authorId="0" shapeId="0" xr:uid="{5F59A9C6-7F70-44D0-A851-0533C10A96D9}">
      <text>
        <r>
          <rPr>
            <sz val="9"/>
            <color indexed="81"/>
            <rFont val="Arial"/>
            <family val="2"/>
          </rPr>
          <t>Para Níveis II e III essa média é ponderada pelas pontuações máximas de cada Item conforme aba Quadro Geral. IA e Inovação podem bonificar para Niveis II e III. Nos Níveis B e I a bonificação é no Critério (aba) 5 considerando IA e Inovação de todos os Critérios.</t>
        </r>
      </text>
    </comment>
    <comment ref="D7" authorId="0" shapeId="0" xr:uid="{00000000-0006-0000-0500-00000E000000}">
      <text>
        <r>
          <rPr>
            <sz val="10"/>
            <color indexed="81"/>
            <rFont val="Tahoma"/>
            <family val="2"/>
          </rPr>
          <t>BARRA DE PROGRESSO DO CRITÉRIO
Se passar de 100% é pq se avaliou mais que o necessário para o Nível informado na aba "Capa".</t>
        </r>
      </text>
    </comment>
    <comment ref="D13" authorId="0" shapeId="0" xr:uid="{00000000-0006-0000-0500-00000F000000}">
      <text>
        <r>
          <rPr>
            <sz val="10"/>
            <color indexed="81"/>
            <rFont val="Tahoma"/>
            <family val="2"/>
          </rPr>
          <t>BARRA DE PROGRESSO DO ITEM
Se passar de 100% é pq se avaliou mais que o necessário para o Nível informado na aba "Capa".</t>
        </r>
      </text>
    </comment>
    <comment ref="D19" authorId="0" shapeId="0" xr:uid="{00000000-0006-0000-0500-000010000000}">
      <text>
        <r>
          <rPr>
            <sz val="10"/>
            <color indexed="81"/>
            <rFont val="Tahoma"/>
            <family val="2"/>
          </rPr>
          <t>BARRA DE PROGRESSO DO ITEM
Se passar de 100% é pq se avaliou mais que o necessário para o Nível informado na aba "Capa".</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Carlos Schauff</author>
    <author>User</author>
  </authors>
  <commentList>
    <comment ref="F1" authorId="0" shapeId="0" xr:uid="{096ED062-66DD-4A71-A146-591B412C0CF7}">
      <text>
        <r>
          <rPr>
            <sz val="9"/>
            <color indexed="81"/>
            <rFont val="Segoe UI"/>
            <family val="2"/>
          </rPr>
          <t xml:space="preserve">Consultar os Critérios MEGIA para exemplo de como utilizar a IA para avaliar, atribuir os graus e comentar o relato de práticas de gestão. 
</t>
        </r>
        <r>
          <rPr>
            <b/>
            <sz val="9"/>
            <color indexed="81"/>
            <rFont val="Segoe UI"/>
            <family val="2"/>
          </rPr>
          <t>Avaliar todas as células para a Barra de Progresso ficar completa.</t>
        </r>
      </text>
    </comment>
    <comment ref="A2" authorId="0" shapeId="0" xr:uid="{00000000-0006-0000-0600-000001000000}">
      <text>
        <r>
          <rPr>
            <b/>
            <sz val="9"/>
            <color indexed="81"/>
            <rFont val="Arial"/>
            <family val="2"/>
          </rPr>
          <t>Reservado para indicar com "1" uma linha de PG ativo para o Nível</t>
        </r>
      </text>
    </comment>
    <comment ref="B2" authorId="0" shapeId="0" xr:uid="{00000000-0006-0000-06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600-000003000000}">
      <text>
        <r>
          <rPr>
            <b/>
            <sz val="9"/>
            <color indexed="81"/>
            <rFont val="Arial"/>
            <family val="2"/>
          </rPr>
          <t>Reservado</t>
        </r>
      </text>
    </comment>
    <comment ref="F2" authorId="0" shapeId="0" xr:uid="{2E429306-C9CF-4BF9-A002-5B6592B087BC}">
      <text>
        <r>
          <rPr>
            <b/>
            <sz val="10"/>
            <color indexed="81"/>
            <rFont val="Tahoma"/>
            <family val="2"/>
          </rPr>
          <t xml:space="preserve">O processo é adequado para atender às suas finalidades especificadas , havendo responsáveis e métodos explicados, e há citação de atividades que foram otimizadas*. </t>
        </r>
        <r>
          <rPr>
            <sz val="10"/>
            <color indexed="81"/>
            <rFont val="Tahoma"/>
            <family val="2"/>
          </rPr>
          <t xml:space="preserve">
0: Processo inexistente ou ele não atende uma finalidade especificada
1: Há processo, atende ao menos uma finalidade especificada, com responsável, não havendo explicação do método ou menção sobre atividade otimizada
2: Há processo, atende ao menos uma finalidade especificada, com responsável e método explicado, não havendo menção sobre atividade otimizada
3: Há processo, atende todas as suas finalidades especificadas, com responsável e método explicado para algumas delas, havendo ao menos uma atividade otimizada
4: Há processo, atende todas as suas finalidades especificadas, com seus responsáveis e métodos explicados, e há mais de uma atividade otimizada
*otimizada: passou por processo de análise e enxugamento de atividades que não adicionam valor
</t>
        </r>
      </text>
    </comment>
    <comment ref="G2" authorId="0" shapeId="0" xr:uid="{1588E138-63FA-4B7F-87F9-65E86571F785}">
      <text>
        <r>
          <rPr>
            <b/>
            <sz val="10"/>
            <color indexed="81"/>
            <rFont val="Arial"/>
            <family val="2"/>
          </rPr>
          <t xml:space="preserve">O processo propicia formas de antecipação a problemas, considerando o conjunto de suas finalidades, como: estudos preliminares, planejamento com atores envolvidos, cronogramas, padrões de execução (sistema informatizado, padrões escritos ou culturais, modelos reutilizados), metas, inspiração em boas práticas (modelos ou benchmarking), definição de pontos críticos de controle , capacitação dos envolvidos, testes (simulados ou rodadas piloto), mecanismo de controle (alertas antecipados, auto-avaliações, listas de verificação,  verificações intermediárias, auditorias, inspeções), redundância em atividades críticas, ou qualquer outro elemento que possibilite prevenir problemas. </t>
        </r>
        <r>
          <rPr>
            <sz val="10"/>
            <color indexed="81"/>
            <rFont val="Arial"/>
            <family val="2"/>
          </rPr>
          <t xml:space="preserve">
0: Processo inexistente ou sem planejamento 
1: Processo, no mínimo, com planejamento e com capacitação dos envolvidos
2: Processo, no mínimo, com planejamento, capacitação dos envolvidos e mecanismo de controle
3: Processo, no mínimo, com planejamento, capacitação dos envolvidos, inspiração em boas práticas, testes e mecanismo de controle
4: Processo, no mínimo, com planejamento com atores envolvidos, inspiração em boas práticas, definição de pontos críticos de controle, capacitação dos envolvidos, teste e mecanismo de controle
</t>
        </r>
      </text>
    </comment>
    <comment ref="H2" authorId="0" shapeId="0" xr:uid="{E69FF4D9-105A-468E-BD93-E2D99CDDAC91}">
      <text>
        <r>
          <rPr>
            <b/>
            <sz val="10"/>
            <color indexed="81"/>
            <rFont val="Arial"/>
            <family val="2"/>
          </rPr>
          <t xml:space="preserve">O processo é apoiado por tecnologia digital , quando aplicável .     </t>
        </r>
        <r>
          <rPr>
            <sz val="10"/>
            <color indexed="81"/>
            <rFont val="Arial"/>
            <family val="2"/>
          </rPr>
          <t xml:space="preserve">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ou não é aplicável
</t>
        </r>
        <r>
          <rPr>
            <i/>
            <sz val="10"/>
            <color indexed="81"/>
            <rFont val="Arial"/>
            <family val="2"/>
          </rPr>
          <t xml:space="preserve">Bonificação especial para o fator Digital (computada pelo software): 
Se a I.A. estiver sendo utilizada e ocorrendo no:
● nivel B, em pelo menos um processo gerencial da organização, adicionar cinco pontos percentuais no Critério 5;
● nivel I, em dois processos gerenciais da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5. </t>
        </r>
        <r>
          <rPr>
            <sz val="10"/>
            <color indexed="81"/>
            <rFont val="Arial"/>
            <family val="2"/>
          </rPr>
          <t xml:space="preserve">
</t>
        </r>
      </text>
    </comment>
    <comment ref="I2" authorId="0" shapeId="0" xr:uid="{254330CB-CEDC-4A31-84E9-292E411F21F5}">
      <text>
        <r>
          <rPr>
            <sz val="9"/>
            <color indexed="81"/>
            <rFont val="Segoe UI"/>
            <family val="2"/>
          </rPr>
          <t>PGs com apoio de IA?
0 Não
1 Sim</t>
        </r>
      </text>
    </comment>
    <comment ref="J2" authorId="0" shapeId="0" xr:uid="{009864B6-69EB-4D72-8730-B408F58326B2}">
      <text>
        <r>
          <rPr>
            <b/>
            <sz val="10"/>
            <color indexed="81"/>
            <rFont val="Arial"/>
            <family val="2"/>
          </rPr>
          <t xml:space="preserve">O processo é aplicado em escopo  necessário para alcançar sua finalidade. </t>
        </r>
        <r>
          <rPr>
            <sz val="10"/>
            <color indexed="81"/>
            <rFont val="Arial"/>
            <family val="2"/>
          </rPr>
          <t xml:space="preserve">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Condição especial para o fator Abrangência (computada pelo software): se o percentual de atendimento médio da LV do processo for menor que 90% e maior ou igual que a 50%, o grau máximo possível nesse fator será mantido em "3”, se o percentual for menor que 50% e maior ou igual a 30%, o grau máximo possível nesse fator será mantido em “2” e se o percentual for menor que 30% e maior que zero, o grau máximo possível para esse fator será mantido em “1”.
</t>
        </r>
      </text>
    </comment>
    <comment ref="K2" authorId="0" shapeId="0" xr:uid="{626303AD-CCDD-49ED-9174-FAC3C4551307}">
      <text>
        <r>
          <rPr>
            <b/>
            <sz val="10"/>
            <color indexed="81"/>
            <rFont val="Tahoma"/>
            <family val="2"/>
          </rPr>
          <t>A eficácia, eficiência ou efetividade do processo é avaliada por meio de indicador ou indicadores .</t>
        </r>
        <r>
          <rPr>
            <sz val="10"/>
            <color indexed="81"/>
            <rFont val="Tahoma"/>
            <family val="2"/>
          </rPr>
          <t xml:space="preserve">
0: Processo inexistente ou não é avaliado
1: O processo é avaliado discutindo seu desempenho, sem indicador numérico 
2: O processo é avaliado discutindo seu desempenho, com indicador numérico volumétrico 
3: O processo é avaliado utilizando indicador numérico de desempenho 
4: O processo é avaliado utilizando indicador numérico de desempenho e usando referência de boas práticas  ou referencial comparativo.
</t>
        </r>
      </text>
    </comment>
    <comment ref="L2" authorId="0" shapeId="0" xr:uid="{DFE4B3C8-48C7-4206-963C-18C51F3E898B}">
      <text>
        <r>
          <rPr>
            <b/>
            <sz val="10"/>
            <color indexed="81"/>
            <rFont val="Tahoma"/>
            <family val="2"/>
          </rPr>
          <t>O processo foi aperfeiçoado ou incorporou inovações.</t>
        </r>
        <r>
          <rPr>
            <sz val="10"/>
            <color indexed="81"/>
            <rFont val="Tahoma"/>
            <family val="2"/>
          </rPr>
          <t xml:space="preserve">
0: Processo inexistente ou não incorporou melhoria depois de implantado
1: Incorporou melhoria há mais de 3 anos ou em tempo não citado após a implantação
2: Incorporou melhoria nos últimos 3 anos, sem citar seu benefício
3: Incorporou melhoria nos últimos 3 anos, citando seu benefício
4: Incorporou melhoria nos últimos 3 anos, citando ganho mensurado 
</t>
        </r>
        <r>
          <rPr>
            <i/>
            <sz val="10"/>
            <color indexed="81"/>
            <rFont val="Tahoma"/>
            <family val="2"/>
          </rPr>
          <t xml:space="preserve">Bonificação especial para o fator Melhorado (computada pelo software): 
Se a melhoria incorpora característica original, inusitada ou incomum, que mudou o patamar de desempenho OU adicionou valor significativo para uma ou mais partes interessadas, i.e., representa uma inovação, ocorrendo no:
● nivel B, em pelo menos um processo gerencial na organização, adicionar cinco pontos percentuais no Critério 5;
● nivel I, em pelo menos dois processos gerenciais na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t>
        </r>
      </text>
    </comment>
    <comment ref="M2" authorId="0" shapeId="0" xr:uid="{B54DCA98-04F1-46A1-BF0D-BD5496260ECB}">
      <text>
        <r>
          <rPr>
            <sz val="9"/>
            <color indexed="81"/>
            <rFont val="Segoe UI"/>
            <family val="2"/>
          </rPr>
          <t>PGs com característica original, inusitada ou incomum no setor?
0 Não
1 Sim</t>
        </r>
      </text>
    </comment>
    <comment ref="N2" authorId="1" shapeId="0" xr:uid="{FB127490-DD0E-42BD-9264-B8BCA7B67A38}">
      <text>
        <r>
          <rPr>
            <sz val="8"/>
            <color indexed="81"/>
            <rFont val="Arial"/>
            <family val="2"/>
          </rPr>
          <t xml:space="preserve">Neste Critério só é possível ter bonficação por IA e Inovação para Níveis II e III. Para Níveis B e I a bonificação é dada no Critério 5.
</t>
        </r>
      </text>
    </comment>
    <comment ref="O2" authorId="0" shapeId="0" xr:uid="{C0EE58F1-7B9C-4C81-806F-DAEEAB35BEA4}">
      <text>
        <r>
          <rPr>
            <sz val="10"/>
            <color indexed="81"/>
            <rFont val="Tahoma"/>
            <family val="2"/>
          </rPr>
          <t xml:space="preserve">Coluna reservada para o avaliador ou examinador.
Usar Alt-Enter para mudar de linha na célula para comentar lacuna de outro fator.
</t>
        </r>
      </text>
    </comment>
    <comment ref="P2" authorId="0" shapeId="0" xr:uid="{0CC3BCC1-A88D-40F9-AAEE-F7894C335FE7}">
      <text>
        <r>
          <rPr>
            <sz val="10"/>
            <color indexed="81"/>
            <rFont val="Tahoma"/>
            <family val="2"/>
          </rPr>
          <t xml:space="preserve">Qualifica o Comentário de Ponto Forte ou Oport. de Melhoria.
OM = "-" 
PF = "+" </t>
        </r>
      </text>
    </comment>
    <comment ref="Q2" authorId="0" shapeId="0" xr:uid="{AEE60B04-D197-4FB9-B1F6-267A929DDFA7}">
      <text>
        <r>
          <rPr>
            <sz val="10"/>
            <color indexed="81"/>
            <rFont val="Tahoma"/>
            <family val="2"/>
          </rPr>
          <t xml:space="preserve">Para anotações sobre a(s) prática(s) de gestão associada(s) à finalidade do processo.
Usar Alt-Enter para mudar de linha na célula para comentar lacuna de outro fator.
</t>
        </r>
      </text>
    </comment>
    <comment ref="D3" authorId="0" shapeId="0" xr:uid="{00000000-0006-0000-0600-00000C000000}">
      <text>
        <r>
          <rPr>
            <sz val="10"/>
            <color indexed="81"/>
            <rFont val="Tahoma"/>
            <family val="2"/>
          </rPr>
          <t>BARRA DE PROGRESSO DO CRITÉRIO
Se passar de 100% é pq se avaliou mais que o necessário para o Nível informado na aba "Capa".</t>
        </r>
      </text>
    </comment>
    <comment ref="F3" authorId="0" shapeId="0" xr:uid="{104C3E98-2914-44ED-8F52-57AE7503D5E7}">
      <text>
        <r>
          <rPr>
            <sz val="9"/>
            <color indexed="81"/>
            <rFont val="Arial"/>
            <family val="2"/>
          </rPr>
          <t>Para Níveis II e III essa média é ponderada pelas pontuações máximas de cada Item conforme aba Quadro Geral. IA e Inovação podem bonificar para Niveis II e III. Nos Níveis B e I a bonificação é no Critério (aba) 5.</t>
        </r>
      </text>
    </comment>
    <comment ref="D7" authorId="0" shapeId="0" xr:uid="{00000000-0006-0000-0600-00000E000000}">
      <text>
        <r>
          <rPr>
            <sz val="10"/>
            <color indexed="81"/>
            <rFont val="Tahoma"/>
            <family val="2"/>
          </rPr>
          <t>BARRA DE PROGRESSO DO ITEM
Se passar de 100% é pq se avaliou mais que o necessário para o Nível informado na aba "Capa".</t>
        </r>
      </text>
    </comment>
    <comment ref="D15" authorId="0" shapeId="0" xr:uid="{00000000-0006-0000-0600-00000F000000}">
      <text>
        <r>
          <rPr>
            <sz val="10"/>
            <color indexed="81"/>
            <rFont val="Tahoma"/>
            <family val="2"/>
          </rPr>
          <t>BARRA DE PROGRESSO DO ITEM
Se passar de 100% é pq se avaliou mais que o necessário para o Nível informado na aba "Capa".</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Carlos Schauff</author>
    <author>User</author>
  </authors>
  <commentList>
    <comment ref="F1" authorId="0" shapeId="0" xr:uid="{54F524EE-214A-4B1F-915B-3C25977276F6}">
      <text>
        <r>
          <rPr>
            <sz val="9"/>
            <color indexed="81"/>
            <rFont val="Segoe UI"/>
            <family val="2"/>
          </rPr>
          <t xml:space="preserve">Consultar os Critérios MEGIA para exemplo de como utilizar a IA para avaliar, atribuir os graus e comentar o relato de práticas de gestão. 
</t>
        </r>
        <r>
          <rPr>
            <b/>
            <sz val="9"/>
            <color indexed="81"/>
            <rFont val="Segoe UI"/>
            <family val="2"/>
          </rPr>
          <t>Avaliar todas as células para a Barra de Progresso ficar completa.</t>
        </r>
      </text>
    </comment>
    <comment ref="A2" authorId="0" shapeId="0" xr:uid="{00000000-0006-0000-0700-000001000000}">
      <text>
        <r>
          <rPr>
            <b/>
            <sz val="9"/>
            <color indexed="81"/>
            <rFont val="Arial"/>
            <family val="2"/>
          </rPr>
          <t>Reservado para indicar com "1" uma linha de PG ativo para o Nível</t>
        </r>
      </text>
    </comment>
    <comment ref="B2" authorId="0" shapeId="0" xr:uid="{00000000-0006-0000-07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700-000003000000}">
      <text>
        <r>
          <rPr>
            <b/>
            <sz val="9"/>
            <color indexed="81"/>
            <rFont val="Arial"/>
            <family val="2"/>
          </rPr>
          <t>Reservado</t>
        </r>
      </text>
    </comment>
    <comment ref="F2" authorId="0" shapeId="0" xr:uid="{E841BAB1-32AD-43E9-80A6-11C6C2792C0E}">
      <text>
        <r>
          <rPr>
            <b/>
            <sz val="10"/>
            <color indexed="81"/>
            <rFont val="Tahoma"/>
            <family val="2"/>
          </rPr>
          <t xml:space="preserve">O processo é adequado para atender às suas finalidades especificadas , havendo responsáveis e métodos explicados, e há citação de atividades que foram otimizadas*. </t>
        </r>
        <r>
          <rPr>
            <sz val="10"/>
            <color indexed="81"/>
            <rFont val="Tahoma"/>
            <family val="2"/>
          </rPr>
          <t xml:space="preserve">
0: Processo inexistente ou ele não atende uma finalidade especificada
1: Há processo, atende ao menos uma finalidade especificada, com responsável, não havendo explicação do método ou menção sobre atividade otimizada
2: Há processo, atende ao menos uma finalidade especificada, com responsável e método explicado, não havendo menção sobre atividade otimizada
3: Há processo, atende todas as suas finalidades especificadas, com responsável e método explicado para algumas delas, havendo ao menos uma atividade otimizada
4: Há processo, atende todas as suas finalidades especificadas, com seus responsáveis e métodos explicados, e há mais de uma atividade otimizada
*otimizada: passou por processo de análise e enxugamento de atividades que não adicionam valor
</t>
        </r>
      </text>
    </comment>
    <comment ref="G2" authorId="0" shapeId="0" xr:uid="{2F8E68CC-FC8A-4043-B8B6-42E936130C89}">
      <text>
        <r>
          <rPr>
            <b/>
            <sz val="10"/>
            <color indexed="81"/>
            <rFont val="Arial"/>
            <family val="2"/>
          </rPr>
          <t xml:space="preserve">O processo propicia formas de antecipação a problemas, considerando o conjunto de suas finalidades, como: estudos preliminares, planejamento com atores envolvidos, cronogramas, padrões de execução (sistema informatizado, padrões escritos ou culturais, modelos reutilizados), metas, inspiração em boas práticas (modelos ou benchmarking), definição de pontos críticos de controle , capacitação dos envolvidos, testes (simulados ou rodadas piloto), mecanismo de controle (alertas antecipados, auto-avaliações, listas de verificação,  verificações intermediárias, auditorias, inspeções), redundância em atividades críticas, ou qualquer outro elemento que possibilite prevenir problemas. </t>
        </r>
        <r>
          <rPr>
            <sz val="10"/>
            <color indexed="81"/>
            <rFont val="Arial"/>
            <family val="2"/>
          </rPr>
          <t xml:space="preserve">
0: Processo inexistente ou sem planejamento 
1: Processo, no mínimo, com planejamento e com capacitação dos envolvidos
2: Processo, no mínimo, com planejamento, capacitação dos envolvidos e mecanismo de controle
3: Processo, no mínimo, com planejamento, capacitação dos envolvidos, inspiração em boas práticas, testes e mecanismo de controle
4: Processo, no mínimo, com planejamento com atores envolvidos, inspiração em boas práticas, definição de pontos críticos de controle, capacitação dos envolvidos, teste e mecanismo de controle
</t>
        </r>
      </text>
    </comment>
    <comment ref="H2" authorId="0" shapeId="0" xr:uid="{B4F39075-F5E8-4174-A33F-62AB51955A69}">
      <text>
        <r>
          <rPr>
            <b/>
            <sz val="10"/>
            <color indexed="81"/>
            <rFont val="Arial"/>
            <family val="2"/>
          </rPr>
          <t xml:space="preserve">O processo é apoiado por tecnologia digital , quando aplicável .     </t>
        </r>
        <r>
          <rPr>
            <sz val="10"/>
            <color indexed="81"/>
            <rFont val="Arial"/>
            <family val="2"/>
          </rPr>
          <t xml:space="preserve">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ou não é aplicável
</t>
        </r>
        <r>
          <rPr>
            <i/>
            <sz val="10"/>
            <color indexed="81"/>
            <rFont val="Arial"/>
            <family val="2"/>
          </rPr>
          <t xml:space="preserve">Bonificação especial para o fator Digital (computada pelo software): 
Se a I.A. estiver sendo utilizada e ocorrendo no:
● nivel B, em pelo menos um processo gerencial da organização, adicionar cinco pontos percentuais no Critério 5;
● nivel I, em dois processos gerenciais da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5. </t>
        </r>
        <r>
          <rPr>
            <sz val="10"/>
            <color indexed="81"/>
            <rFont val="Arial"/>
            <family val="2"/>
          </rPr>
          <t xml:space="preserve">
</t>
        </r>
      </text>
    </comment>
    <comment ref="I2" authorId="0" shapeId="0" xr:uid="{692DD5A1-301D-4E5C-9991-DA4633C5663A}">
      <text>
        <r>
          <rPr>
            <sz val="9"/>
            <color indexed="81"/>
            <rFont val="Segoe UI"/>
            <family val="2"/>
          </rPr>
          <t>PGs com apoio de IA?
0 Não
1 Sim</t>
        </r>
      </text>
    </comment>
    <comment ref="J2" authorId="0" shapeId="0" xr:uid="{73520D01-DD19-420E-A6F9-362D2C73DA34}">
      <text>
        <r>
          <rPr>
            <b/>
            <sz val="10"/>
            <color indexed="81"/>
            <rFont val="Arial"/>
            <family val="2"/>
          </rPr>
          <t xml:space="preserve">O processo é aplicado em escopo  necessário para alcançar sua finalidade. </t>
        </r>
        <r>
          <rPr>
            <sz val="10"/>
            <color indexed="81"/>
            <rFont val="Arial"/>
            <family val="2"/>
          </rPr>
          <t xml:space="preserve">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Condição especial para o fator Abrangência (computada pelo software): se o percentual de atendimento médio da LV do processo for menor que 90% e maior ou igual que a 50%, o grau máximo possível nesse fator será mantido em "3”, se o percentual for menor que 50% e maior ou igual a 30%, o grau máximo possível nesse fator será mantido em “2” e se o percentual for menor que 30% e maior que zero, o grau máximo possível para esse fator será mantido em “1”.
</t>
        </r>
      </text>
    </comment>
    <comment ref="K2" authorId="0" shapeId="0" xr:uid="{143F4819-65BC-43E1-B122-7AE65B14992F}">
      <text>
        <r>
          <rPr>
            <b/>
            <sz val="10"/>
            <color indexed="81"/>
            <rFont val="Tahoma"/>
            <family val="2"/>
          </rPr>
          <t>A eficácia, eficiência ou efetividade do processo é avaliada por meio de indicador ou indicadores .</t>
        </r>
        <r>
          <rPr>
            <sz val="10"/>
            <color indexed="81"/>
            <rFont val="Tahoma"/>
            <family val="2"/>
          </rPr>
          <t xml:space="preserve">
0: Processo inexistente ou não é avaliado
1: O processo é avaliado discutindo seu desempenho, sem indicador numérico 
2: O processo é avaliado discutindo seu desempenho, com indicador numérico volumétrico 
3: O processo é avaliado utilizando indicador numérico de desempenho 
4: O processo é avaliado utilizando indicador numérico de desempenho e usando referência de boas práticas  ou referencial comparativo.
</t>
        </r>
      </text>
    </comment>
    <comment ref="L2" authorId="0" shapeId="0" xr:uid="{8376DE43-7872-42C4-8AE4-CC8B292AD142}">
      <text>
        <r>
          <rPr>
            <b/>
            <sz val="10"/>
            <color indexed="81"/>
            <rFont val="Tahoma"/>
            <family val="2"/>
          </rPr>
          <t>O processo foi aperfeiçoado ou incorporou inovações.</t>
        </r>
        <r>
          <rPr>
            <sz val="10"/>
            <color indexed="81"/>
            <rFont val="Tahoma"/>
            <family val="2"/>
          </rPr>
          <t xml:space="preserve">
0: Processo inexistente ou não incorporou melhoria depois de implantado
1: Incorporou melhoria há mais de 3 anos ou em tempo não citado após a implantação
2: Incorporou melhoria nos últimos 3 anos, sem citar seu benefício
3: Incorporou melhoria nos últimos 3 anos, citando seu benefício
4: Incorporou melhoria nos últimos 3 anos, citando ganho mensurado 
</t>
        </r>
        <r>
          <rPr>
            <i/>
            <sz val="10"/>
            <color indexed="81"/>
            <rFont val="Tahoma"/>
            <family val="2"/>
          </rPr>
          <t xml:space="preserve">Bonificação especial para o fator Melhorado (computada pelo software): 
Se a melhoria incorpora característica original, inusitada ou incomum, que mudou o patamar de desempenho OU adicionou valor significativo para uma ou mais partes interessadas, i.e., representa uma inovação, ocorrendo no:
● nivel B, em pelo menos um processo gerencial na organização, adicionar cinco pontos percentuais no Critério 5;
● nivel I, em pelo menos dois processos gerenciais na organização, adicionar cinco pontos percentuais no Critério 5. Se for em apenas um processo gerencial da organização, adicionar dois pontos percentuais no Critério 5;
● nivel II, em pelo menos um processo gerencial do Critério, adicionar cinco pontos percentuais no Critério;
● nivel III, em pelo menos dois processos gerenciais do Critério, adicionar cinco pontos percentuais no Critério. Se for em apenas um processo gerencial do Critério, adicionar dois pontos percentuais no Critério.
</t>
        </r>
      </text>
    </comment>
    <comment ref="M2" authorId="0" shapeId="0" xr:uid="{D00A8705-0B2A-4AD0-BAF5-6664BA713D7C}">
      <text>
        <r>
          <rPr>
            <sz val="9"/>
            <color indexed="81"/>
            <rFont val="Segoe UI"/>
            <family val="2"/>
          </rPr>
          <t>PGs com característica original, inusitada ou incomum no setor?
0 Não
1 Sim</t>
        </r>
      </text>
    </comment>
    <comment ref="N2" authorId="1" shapeId="0" xr:uid="{7E18BAFD-1328-43DE-AB3C-CA4CA235E1A0}">
      <text>
        <r>
          <rPr>
            <sz val="8"/>
            <color indexed="81"/>
            <rFont val="Arial"/>
            <family val="2"/>
          </rPr>
          <t xml:space="preserve">Neste Critério só é possível ter bonficação por IA e Inovação para Níveis II e III. Para Níveis B e I a bonificação é dada no Critério 5.
</t>
        </r>
      </text>
    </comment>
    <comment ref="O2" authorId="0" shapeId="0" xr:uid="{66AB1012-D20E-444D-9BB7-3A4FC9F40DF5}">
      <text>
        <r>
          <rPr>
            <sz val="10"/>
            <color indexed="81"/>
            <rFont val="Tahoma"/>
            <family val="2"/>
          </rPr>
          <t xml:space="preserve">Coluna reservada para o avaliador ou examinador.
Usar Alt-Enter para mudar de linha na célula para comentar lacuna de outro fator.
</t>
        </r>
      </text>
    </comment>
    <comment ref="P2" authorId="0" shapeId="0" xr:uid="{F7E4E30A-1521-47E5-82AE-1E98C0EE43BE}">
      <text>
        <r>
          <rPr>
            <sz val="10"/>
            <color indexed="81"/>
            <rFont val="Tahoma"/>
            <family val="2"/>
          </rPr>
          <t xml:space="preserve">Qualifica o Comentário de Ponto Forte ou Oport. de Melhoria.
OM = "-" 
PF = "+" </t>
        </r>
      </text>
    </comment>
    <comment ref="Q2" authorId="0" shapeId="0" xr:uid="{5CC6836D-1DCE-40DC-A986-8ED9B71FE453}">
      <text>
        <r>
          <rPr>
            <sz val="10"/>
            <color indexed="81"/>
            <rFont val="Tahoma"/>
            <family val="2"/>
          </rPr>
          <t xml:space="preserve">Para anotações sobre a(s) prática(s) de gestão associada(s) à finalidade do processo.
Usar Alt-Enter para mudar de linha na célula para comentar lacuna de outro fator.
</t>
        </r>
      </text>
    </comment>
    <comment ref="D3" authorId="0" shapeId="0" xr:uid="{00000000-0006-0000-0700-00000C000000}">
      <text>
        <r>
          <rPr>
            <sz val="10"/>
            <color indexed="81"/>
            <rFont val="Tahoma"/>
            <family val="2"/>
          </rPr>
          <t>BARRA DE PROGRESSO DO CRITÉRIO
Se passar de 100% é pq se avaliou mais que o necessário para o Nível informado na aba "Capa".</t>
        </r>
      </text>
    </comment>
    <comment ref="F3" authorId="0" shapeId="0" xr:uid="{13BAAAD0-C622-4173-88C1-DF99EF5CB1A8}">
      <text>
        <r>
          <rPr>
            <sz val="9"/>
            <color indexed="81"/>
            <rFont val="Arial"/>
            <family val="2"/>
          </rPr>
          <t>Para Níveis II e III essa média é ponderada pelas pontuações máximas de cada Item conforme aba Quadro Geral. IA e Inovação podem bonificar para Niveis II e III. Nos Níveis B e I a bonificação é no Critério (aba) 5.</t>
        </r>
      </text>
    </comment>
    <comment ref="D7" authorId="0" shapeId="0" xr:uid="{00000000-0006-0000-0700-00000E000000}">
      <text>
        <r>
          <rPr>
            <sz val="10"/>
            <color indexed="81"/>
            <rFont val="Tahoma"/>
            <family val="2"/>
          </rPr>
          <t>BARRA DE PROGRESSO DO ITEM
Se passar de 100% é pq se avaliou mais que o necessário para o Nível informado na aba "Capa".</t>
        </r>
      </text>
    </comment>
    <comment ref="D14" authorId="0" shapeId="0" xr:uid="{00000000-0006-0000-0700-00000F000000}">
      <text>
        <r>
          <rPr>
            <sz val="10"/>
            <color indexed="81"/>
            <rFont val="Tahoma"/>
            <family val="2"/>
          </rPr>
          <t>BARRA DE PROGRESSO DO ITEM
Se passar de 100% é pq se avaliou mais que o necessário para o Nível informado na aba "Capa".</t>
        </r>
      </text>
    </comment>
    <comment ref="D22" authorId="0" shapeId="0" xr:uid="{00000000-0006-0000-0700-000010000000}">
      <text>
        <r>
          <rPr>
            <sz val="10"/>
            <color indexed="81"/>
            <rFont val="Tahoma"/>
            <family val="2"/>
          </rPr>
          <t>BARRA DE PROGRESSO DO ITEM
Se passar de 100% é pq se avaliou mais que o necessário para o Nível informado na aba "Capa".</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08B5F984-E8F5-4EE1-8FAC-EEAD74452BE8}">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8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800-000002000000}">
      <text>
        <r>
          <rPr>
            <sz val="11"/>
            <color indexed="81"/>
            <rFont val="Tahoma"/>
            <family val="2"/>
          </rPr>
          <t>IMPORTANTE:
Linhas para informar indicador. Devem ter o valor "8" para serem consideradas na totalização por Fator.</t>
        </r>
      </text>
    </comment>
    <comment ref="B4" authorId="0" shapeId="0" xr:uid="{00000000-0006-0000-0800-000003000000}">
      <text>
        <r>
          <rPr>
            <b/>
            <sz val="10"/>
            <color indexed="81"/>
            <rFont val="Tahoma"/>
            <family val="2"/>
          </rPr>
          <t>BARRA DE PROGRESSO DO ITEM
Calculado com base nos fatores exigíveis para o Tipo de indicador.</t>
        </r>
      </text>
    </comment>
    <comment ref="G4" authorId="1" shapeId="0" xr:uid="{00000000-0006-0000-0800-000004000000}">
      <text>
        <r>
          <rPr>
            <b/>
            <sz val="10"/>
            <color indexed="81"/>
            <rFont val="Tahoma"/>
            <family val="2"/>
          </rPr>
          <t xml:space="preserve">Refere-se à demonstração de melhoria do desempenho ou estabilização  em bom nível. </t>
        </r>
        <r>
          <rPr>
            <sz val="10"/>
            <color indexed="81"/>
            <rFont val="Tahoma"/>
            <family val="2"/>
          </rPr>
          <t xml:space="preserve">
</t>
        </r>
      </text>
    </comment>
    <comment ref="J4" authorId="1" shapeId="0" xr:uid="{00000000-0006-0000-0800-000005000000}">
      <text>
        <r>
          <rPr>
            <b/>
            <sz val="10"/>
            <color indexed="81"/>
            <rFont val="Tahoma"/>
            <family val="2"/>
          </rPr>
          <t xml:space="preserve">Refere-se à demonstração, no último ciclo ou exercício, de níveis de desempenho equivalentes ou superiores a referenciais comparativos pertinentes para o resultado do negócio ou estratégico comparável . </t>
        </r>
        <r>
          <rPr>
            <sz val="10"/>
            <color indexed="81"/>
            <rFont val="Tahoma"/>
            <family val="2"/>
          </rPr>
          <t xml:space="preserve">
</t>
        </r>
      </text>
    </comment>
    <comment ref="P4" authorId="1" shapeId="0" xr:uid="{00000000-0006-0000-0800-000006000000}">
      <text>
        <r>
          <rPr>
            <b/>
            <sz val="10"/>
            <color indexed="81"/>
            <rFont val="Tahoma"/>
            <family val="2"/>
          </rPr>
          <t>Refere-se à demonstração, pelo menos no último ciclo ou exercício, de cumprimento ou superação de nível de desempenho ou de melhoria  esperada, associada a requisito de parte interessada, para resultado do negócio ou estratégico, que deve expressar esse requisito.</t>
        </r>
        <r>
          <rPr>
            <sz val="10"/>
            <color indexed="81"/>
            <rFont val="Tahoma"/>
            <family val="2"/>
          </rPr>
          <t xml:space="preserve">
</t>
        </r>
      </text>
    </comment>
    <comment ref="V4" authorId="0" shapeId="0" xr:uid="{00000000-0006-0000-0800-000007000000}">
      <text>
        <r>
          <rPr>
            <b/>
            <sz val="10"/>
            <color indexed="81"/>
            <rFont val="Tahoma"/>
            <family val="2"/>
          </rPr>
          <t>Refere-se ao potencial de alcance de metas futuras para os resultados do negócio ou estratégicos, justificado por meio de estudos, projeções ou avaliações realizadas pela organização.</t>
        </r>
      </text>
    </comment>
    <comment ref="C6" authorId="1" shapeId="0" xr:uid="{00000000-0006-0000-0800-000008000000}">
      <text>
        <r>
          <rPr>
            <sz val="10"/>
            <color indexed="81"/>
            <rFont val="Tahoma"/>
            <family val="2"/>
          </rPr>
          <t>Uso livre. Opcionalmente, informar nesta coluna a área  responsável.</t>
        </r>
      </text>
    </comment>
    <comment ref="D6" authorId="1" shapeId="0" xr:uid="{00000000-0006-0000-08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8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00000000-0006-0000-0800-00000B000000}">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00000000-0006-0000-0800-00000C000000}">
      <text>
        <r>
          <rPr>
            <sz val="10"/>
            <color indexed="81"/>
            <rFont val="Tahoma"/>
            <family val="2"/>
          </rPr>
          <t xml:space="preserve">0: Evolução desconhecida ou o resultado é em variável irrelevante
1: Evolução desfavorável 
2: Houve evolução para melhor ou manteve-se estável em nível aceitável 
3: Houve evolução significativa  para melhor ou alcançou nível de liderança ou de excelência
</t>
        </r>
      </text>
    </comment>
    <comment ref="I6" authorId="0" shapeId="0" xr:uid="{00000000-0006-0000-0800-00000D000000}">
      <text>
        <r>
          <rPr>
            <b/>
            <sz val="10"/>
            <color indexed="81"/>
            <rFont val="Tahoma"/>
            <family val="2"/>
          </rPr>
          <t>% parcial EVOLUÇÃO</t>
        </r>
      </text>
    </comment>
    <comment ref="J6" authorId="1" shapeId="0" xr:uid="{00000000-0006-0000-0800-00000E000000}">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00000000-0006-0000-0800-00000F000000}">
      <text>
        <r>
          <rPr>
            <sz val="10"/>
            <color indexed="81"/>
            <rFont val="Tahoma"/>
            <family val="2"/>
          </rPr>
          <t xml:space="preserve">0: Competitividade desconhecida por ausência de comparação com referencial comparativo pertinente 
1: Não é competitivo
2: Melhor ou igual a uma média relevante 
3: Melhor ou igual a concorrência ou a organização que é referência  no tema ou a uma organização congênere em mercado com saneamento ambiental universalizado
</t>
        </r>
      </text>
    </comment>
    <comment ref="L6" authorId="1" shapeId="0" xr:uid="{00000000-0006-0000-0800-000010000000}">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00000000-0006-0000-0800-000011000000}">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00000000-0006-0000-0800-000012000000}">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00000000-0006-0000-0800-000013000000}">
      <text>
        <r>
          <rPr>
            <b/>
            <sz val="9"/>
            <color indexed="81"/>
            <rFont val="Tahoma"/>
            <family val="2"/>
          </rPr>
          <t>% parcial COMPETITIVIDADE</t>
        </r>
      </text>
    </comment>
    <comment ref="P6" authorId="1" shapeId="0" xr:uid="{00000000-0006-0000-0800-000014000000}">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00000000-0006-0000-0800-000015000000}">
      <text>
        <r>
          <rPr>
            <sz val="10"/>
            <color indexed="81"/>
            <rFont val="Tahoma"/>
            <family val="2"/>
          </rPr>
          <t xml:space="preserve">0: Compromisso inexistente onde deveria haver
1: Compromisso não cumprido 
2: Compromisso não cumprido, em razão de fatores externos justificados, ou praticamente  cumprido
3: Compromisso cumprido ou superado
</t>
        </r>
      </text>
    </comment>
    <comment ref="R6" authorId="1" shapeId="0" xr:uid="{00000000-0006-0000-0800-000016000000}">
      <text>
        <r>
          <rPr>
            <sz val="10"/>
            <color indexed="81"/>
            <rFont val="Tahoma"/>
            <family val="2"/>
          </rPr>
          <t>Informar o nome ou sigla que identifica a(s) parte(s)  interessada(s) no resultado.</t>
        </r>
      </text>
    </comment>
    <comment ref="S6" authorId="1" shapeId="0" xr:uid="{00000000-0006-0000-0800-000017000000}">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00000000-0006-0000-0800-000018000000}">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00000000-0006-0000-0800-000019000000}">
      <text>
        <r>
          <rPr>
            <b/>
            <sz val="9"/>
            <color indexed="81"/>
            <rFont val="Tahoma"/>
            <family val="2"/>
          </rPr>
          <t>% parcial COMPROMISSO</t>
        </r>
        <r>
          <rPr>
            <sz val="9"/>
            <color indexed="81"/>
            <rFont val="Tahoma"/>
            <family val="2"/>
          </rPr>
          <t xml:space="preserve">
</t>
        </r>
      </text>
    </comment>
    <comment ref="V6" authorId="1" shapeId="0" xr:uid="{00000000-0006-0000-0800-00001A000000}">
      <text>
        <r>
          <rPr>
            <sz val="10"/>
            <color indexed="81"/>
            <rFont val="Tahoma"/>
            <family val="2"/>
          </rPr>
          <t xml:space="preserve">0: Não há meta apresentada
1: Há meta baseada em expectativa não justificada
2: Há meta com potencial de alcance justificado genericamente, sem argumentos que apoiem o alcance do resultado desejado
3: Há meta com potencial de alcance muito bem justificado por estudos, projeções ou avaliações
</t>
        </r>
      </text>
    </comment>
    <comment ref="W6" authorId="0" shapeId="0" xr:uid="{00000000-0006-0000-0800-00001B000000}">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800-00001C000000}">
      <text>
        <r>
          <rPr>
            <b/>
            <sz val="9"/>
            <color indexed="81"/>
            <rFont val="Tahoma"/>
            <family val="2"/>
          </rPr>
          <t>% parcial POTENCIAL</t>
        </r>
      </text>
    </comment>
    <comment ref="Y6" authorId="0" shapeId="0" xr:uid="{00000000-0006-0000-08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8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8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800-000020000000}">
      <text>
        <r>
          <rPr>
            <sz val="10"/>
            <color indexed="81"/>
            <rFont val="Tahoma"/>
            <family val="2"/>
          </rPr>
          <t xml:space="preserve">Valor do indicador no último ciclo.
</t>
        </r>
      </text>
    </comment>
    <comment ref="AD6" authorId="1" shapeId="0" xr:uid="{00000000-0006-0000-08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8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800-000023000000}">
      <text>
        <r>
          <rPr>
            <sz val="10"/>
            <color indexed="81"/>
            <rFont val="Tahoma"/>
            <family val="2"/>
          </rPr>
          <t>Adicionar explicações sobre o indicador ou sua situação se necessário.</t>
        </r>
      </text>
    </comment>
    <comment ref="AG6" authorId="1" shapeId="0" xr:uid="{00000000-0006-0000-0800-000024000000}">
      <text>
        <r>
          <rPr>
            <sz val="11"/>
            <color indexed="81"/>
            <rFont val="Tahoma"/>
            <family val="2"/>
          </rPr>
          <t>Ligar a um Processo dos Critérios de 1 a 7 se desejar.</t>
        </r>
      </text>
    </comment>
    <comment ref="A9" authorId="0" shapeId="0" xr:uid="{00000000-0006-0000-0800-000025000000}">
      <text>
        <r>
          <rPr>
            <sz val="11"/>
            <color indexed="81"/>
            <rFont val="Tahoma"/>
            <family val="2"/>
          </rPr>
          <t>IMPORTANTE:
Linhas para informar indicador. Devem ter o valor "8" para serem consideradas na avaliação.</t>
        </r>
      </text>
    </comment>
    <comment ref="A10" authorId="0" shapeId="0" xr:uid="{00000000-0006-0000-0800-000026000000}">
      <text>
        <r>
          <rPr>
            <sz val="11"/>
            <color indexed="81"/>
            <rFont val="Tahoma"/>
            <family val="2"/>
          </rPr>
          <t>IMPORTANTE:
Linhas para informar indicador. Devem ter o valor "8" para serem consideradas na avaliação.</t>
        </r>
      </text>
    </comment>
    <comment ref="A11" authorId="0" shapeId="0" xr:uid="{00000000-0006-0000-0800-000027000000}">
      <text>
        <r>
          <rPr>
            <sz val="11"/>
            <color indexed="81"/>
            <rFont val="Tahoma"/>
            <family val="2"/>
          </rPr>
          <t>IMPORTANTE:
Linhas para informar indicador. Devem ter o valor "8" para serem consideradas na avaliação.</t>
        </r>
      </text>
    </comment>
    <comment ref="A12" authorId="0" shapeId="0" xr:uid="{00000000-0006-0000-0800-000028000000}">
      <text>
        <r>
          <rPr>
            <sz val="11"/>
            <color indexed="81"/>
            <rFont val="Tahoma"/>
            <family val="2"/>
          </rPr>
          <t>IMPORTANTE:
Linhas para informar indicador. Devem ter o valor "8" para serem consideradas na avaliação.</t>
        </r>
      </text>
    </comment>
    <comment ref="A13" authorId="0" shapeId="0" xr:uid="{00000000-0006-0000-0800-000029000000}">
      <text>
        <r>
          <rPr>
            <sz val="11"/>
            <color indexed="81"/>
            <rFont val="Tahoma"/>
            <family val="2"/>
          </rPr>
          <t>IMPORTANTE:
Linhas para informar indicador. Devem ter o valor "8" para serem consideradas na avaliação.</t>
        </r>
      </text>
    </comment>
    <comment ref="A14" authorId="0" shapeId="0" xr:uid="{C4272F44-6135-4491-B490-024F7CACAA6F}">
      <text>
        <r>
          <rPr>
            <sz val="11"/>
            <color indexed="81"/>
            <rFont val="Tahoma"/>
            <family val="2"/>
          </rPr>
          <t>IMPORTANTE:
Linhas para informar indicador. Devem ter o valor "8" para serem consideradas na avaliação.</t>
        </r>
      </text>
    </comment>
    <comment ref="A15" authorId="0" shapeId="0" xr:uid="{22CA20C2-FD05-4858-8E07-E892F5B9EFC0}">
      <text>
        <r>
          <rPr>
            <sz val="11"/>
            <color indexed="81"/>
            <rFont val="Tahoma"/>
            <family val="2"/>
          </rPr>
          <t>IMPORTANTE:
Linhas para informar indicador. Devem ter o valor "8" para serem consideradas na avaliação.</t>
        </r>
      </text>
    </comment>
    <comment ref="A16" authorId="0" shapeId="0" xr:uid="{31800606-6480-487C-83C2-1023F12CD1EE}">
      <text>
        <r>
          <rPr>
            <sz val="11"/>
            <color indexed="81"/>
            <rFont val="Tahoma"/>
            <family val="2"/>
          </rPr>
          <t>IMPORTANTE:
Linhas para informar indicador. Devem ter o valor "8" para serem consideradas na avaliação.</t>
        </r>
      </text>
    </comment>
    <comment ref="A17" authorId="0" shapeId="0" xr:uid="{040125C4-04E6-47F3-BE60-B90D9510250D}">
      <text>
        <r>
          <rPr>
            <sz val="11"/>
            <color indexed="81"/>
            <rFont val="Tahoma"/>
            <family val="2"/>
          </rPr>
          <t>IMPORTANTE:
Linhas para informar indicador. Devem ter o valor "8" para serem consideradas na avaliação.</t>
        </r>
      </text>
    </comment>
    <comment ref="A18" authorId="0" shapeId="0" xr:uid="{947C1763-7C94-4E78-9C40-4550763563D7}">
      <text>
        <r>
          <rPr>
            <sz val="11"/>
            <color indexed="81"/>
            <rFont val="Tahoma"/>
            <family val="2"/>
          </rPr>
          <t>IMPORTANTE:
Linhas para informar indicador. Devem ter o valor "8" para serem consideradas na avaliação.</t>
        </r>
      </text>
    </comment>
    <comment ref="A19" authorId="0" shapeId="0" xr:uid="{461857AF-AC29-494B-ACC8-6021BB203C43}">
      <text>
        <r>
          <rPr>
            <sz val="11"/>
            <color indexed="81"/>
            <rFont val="Tahoma"/>
            <family val="2"/>
          </rPr>
          <t>IMPORTANTE:
Linhas para informar indicador. Devem ter o valor "8" para serem consideradas na avaliação.</t>
        </r>
      </text>
    </comment>
    <comment ref="A20" authorId="0" shapeId="0" xr:uid="{851BEFDA-FB1B-4745-ACA1-27DEAFB5FB6C}">
      <text>
        <r>
          <rPr>
            <sz val="11"/>
            <color indexed="81"/>
            <rFont val="Tahoma"/>
            <family val="2"/>
          </rPr>
          <t>IMPORTANTE:
Linhas para informar indicador. Devem ter o valor "8" para serem consideradas na avaliação.</t>
        </r>
      </text>
    </comment>
    <comment ref="A21" authorId="0" shapeId="0" xr:uid="{D02D9913-4C0D-4E55-856C-4E189179A4DF}">
      <text>
        <r>
          <rPr>
            <sz val="11"/>
            <color indexed="81"/>
            <rFont val="Tahoma"/>
            <family val="2"/>
          </rPr>
          <t>IMPORTANTE:
Linhas para informar indicador. Devem ter o valor "8" para serem consideradas na avaliação.</t>
        </r>
      </text>
    </comment>
    <comment ref="A22" authorId="0" shapeId="0" xr:uid="{CCB7AB97-511D-460D-9497-F2DE4A6C81DE}">
      <text>
        <r>
          <rPr>
            <sz val="11"/>
            <color indexed="81"/>
            <rFont val="Tahoma"/>
            <family val="2"/>
          </rPr>
          <t>IMPORTANTE:
Linhas para informar indicador. Devem ter o valor "8" para serem consideradas na avaliação.</t>
        </r>
      </text>
    </comment>
    <comment ref="A23" authorId="0" shapeId="0" xr:uid="{152F6214-5D18-4DA1-9AB0-07DE8BD5422C}">
      <text>
        <r>
          <rPr>
            <sz val="11"/>
            <color indexed="81"/>
            <rFont val="Tahoma"/>
            <family val="2"/>
          </rPr>
          <t>IMPORTANTE:
Linhas para informar indicador. Devem ter o valor "8" para serem consideradas na avaliação.</t>
        </r>
      </text>
    </comment>
    <comment ref="A24" authorId="0" shapeId="0" xr:uid="{233D812C-42FD-44AA-9D7A-398E2544160D}">
      <text>
        <r>
          <rPr>
            <sz val="11"/>
            <color indexed="81"/>
            <rFont val="Tahoma"/>
            <family val="2"/>
          </rPr>
          <t>IMPORTANTE:
Linhas para informar indicador. Devem ter o valor "8" para serem consideradas na avaliação.</t>
        </r>
      </text>
    </comment>
    <comment ref="A25" authorId="0" shapeId="0" xr:uid="{AAB0BEFC-C417-4D6F-8940-7889E28127F3}">
      <text>
        <r>
          <rPr>
            <sz val="11"/>
            <color indexed="81"/>
            <rFont val="Tahoma"/>
            <family val="2"/>
          </rPr>
          <t>IMPORTANTE:
Linhas para informar indicador. Devem ter o valor "8" para serem consideradas na avaliação.</t>
        </r>
      </text>
    </comment>
    <comment ref="A26" authorId="0" shapeId="0" xr:uid="{BA3868BE-791C-4D61-9577-F98554BB11BE}">
      <text>
        <r>
          <rPr>
            <sz val="11"/>
            <color indexed="81"/>
            <rFont val="Tahoma"/>
            <family val="2"/>
          </rPr>
          <t>IMPORTANTE:
Linhas para informar indicador. Devem ter o valor "8" para serem consideradas na avaliação.</t>
        </r>
      </text>
    </comment>
    <comment ref="A27" authorId="0" shapeId="0" xr:uid="{B8B353E0-C542-4CCD-9C71-CEFB57BC136C}">
      <text>
        <r>
          <rPr>
            <sz val="11"/>
            <color indexed="81"/>
            <rFont val="Tahoma"/>
            <family val="2"/>
          </rPr>
          <t>IMPORTANTE:
Linhas para informar indicador. Devem ter o valor "8" para serem consideradas na avaliação.</t>
        </r>
      </text>
    </comment>
    <comment ref="A28" authorId="0" shapeId="0" xr:uid="{0636671C-04B9-469E-8167-2AED0162B3DD}">
      <text>
        <r>
          <rPr>
            <sz val="11"/>
            <color indexed="81"/>
            <rFont val="Tahoma"/>
            <family val="2"/>
          </rPr>
          <t>IMPORTANTE:
Linhas para informar indicador. Devem ter o valor "8" para serem consideradas na avaliação.</t>
        </r>
      </text>
    </comment>
    <comment ref="A29" authorId="0" shapeId="0" xr:uid="{7647ED5A-B078-46AE-8351-49B8B6646C73}">
      <text>
        <r>
          <rPr>
            <sz val="11"/>
            <color indexed="81"/>
            <rFont val="Tahoma"/>
            <family val="2"/>
          </rPr>
          <t>IMPORTANTE:
Linhas para informar indicador. Devem ter o valor "8" para serem consideradas na avaliação.</t>
        </r>
      </text>
    </comment>
    <comment ref="A30" authorId="0" shapeId="0" xr:uid="{7140105B-5836-4443-A580-23F217AFBB3F}">
      <text>
        <r>
          <rPr>
            <sz val="11"/>
            <color indexed="81"/>
            <rFont val="Tahoma"/>
            <family val="2"/>
          </rPr>
          <t>IMPORTANTE:
Linhas para informar indicador. Devem ter o valor "8" para serem consideradas na avaliação.</t>
        </r>
      </text>
    </comment>
    <comment ref="A31" authorId="0" shapeId="0" xr:uid="{0931980A-BBD9-4A24-BE5B-84FD05CB7820}">
      <text>
        <r>
          <rPr>
            <sz val="11"/>
            <color indexed="81"/>
            <rFont val="Tahoma"/>
            <family val="2"/>
          </rPr>
          <t>IMPORTANTE:
Linhas para informar indicador. Devem ter o valor "8" para serem consideradas na avaliação.</t>
        </r>
      </text>
    </comment>
    <comment ref="A32" authorId="0" shapeId="0" xr:uid="{2221C17D-623D-43EB-8130-CC35DD34221A}">
      <text>
        <r>
          <rPr>
            <sz val="11"/>
            <color indexed="81"/>
            <rFont val="Tahoma"/>
            <family val="2"/>
          </rPr>
          <t>IMPORTANTE:
Linhas para informar indicador. Devem ter o valor "8" para serem consideradas na avaliação.</t>
        </r>
      </text>
    </comment>
    <comment ref="A33" authorId="0" shapeId="0" xr:uid="{EE138A8B-40F4-4454-B966-7C0FCA72715E}">
      <text>
        <r>
          <rPr>
            <sz val="11"/>
            <color indexed="81"/>
            <rFont val="Tahoma"/>
            <family val="2"/>
          </rPr>
          <t>IMPORTANTE:
Linhas para informar indicador. Devem ter o valor "8" para serem consideradas na avaliação.</t>
        </r>
      </text>
    </comment>
    <comment ref="A34" authorId="0" shapeId="0" xr:uid="{00000000-0006-0000-0800-00002A000000}">
      <text>
        <r>
          <rPr>
            <sz val="11"/>
            <color indexed="81"/>
            <rFont val="Tahoma"/>
            <family val="2"/>
          </rPr>
          <t>IMPORTANTE:
Linhas para informar indicador. Devem ter o valor "8" para serem consideradas na avaliação.</t>
        </r>
      </text>
    </comment>
    <comment ref="A35" authorId="0" shapeId="0" xr:uid="{00000000-0006-0000-0800-00002B000000}">
      <text>
        <r>
          <rPr>
            <sz val="11"/>
            <color indexed="81"/>
            <rFont val="Tahoma"/>
            <family val="2"/>
          </rPr>
          <t>IMPORTANTE:
Linhas para informar indicador. Devem ter o valor "8" para serem consideradas na avaliação.</t>
        </r>
      </text>
    </comment>
    <comment ref="A36" authorId="0" shapeId="0" xr:uid="{00000000-0006-0000-0800-00002C000000}">
      <text>
        <r>
          <rPr>
            <sz val="11"/>
            <color indexed="81"/>
            <rFont val="Tahoma"/>
            <family val="2"/>
          </rPr>
          <t>IMPORTANTE:
Linhas para informar indicador. Devem ter o valor "8" para serem consideradas na avaliação.</t>
        </r>
      </text>
    </comment>
    <comment ref="A37" authorId="0" shapeId="0" xr:uid="{00000000-0006-0000-0800-00002D000000}">
      <text>
        <r>
          <rPr>
            <sz val="11"/>
            <color indexed="81"/>
            <rFont val="Tahoma"/>
            <family val="2"/>
          </rPr>
          <t>IMPORTANTE:
Linhas para informar indicador. Devem ter o valor "8" para serem consideradas na avaliação.</t>
        </r>
      </text>
    </comment>
    <comment ref="A38" authorId="0" shapeId="0" xr:uid="{00000000-0006-0000-0800-00002E000000}">
      <text>
        <r>
          <rPr>
            <sz val="11"/>
            <color indexed="81"/>
            <rFont val="Tahoma"/>
            <family val="2"/>
          </rPr>
          <t>IMPORTANTE:
Linhas para informar indicador. Devem ter o valor "8" para serem consideradas na avaliação.</t>
        </r>
      </text>
    </comment>
    <comment ref="C41" authorId="0" shapeId="0" xr:uid="{00000000-0006-0000-08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46" authorId="0" shapeId="0" xr:uid="{00000000-0006-0000-0800-000030000000}">
      <text>
        <r>
          <rPr>
            <sz val="9"/>
            <color indexed="81"/>
            <rFont val="Tahoma"/>
            <family val="2"/>
          </rPr>
          <t>Inserir linhas se necessário
PF Ponto Forte
OM Oportunidade para Melhoria</t>
        </r>
      </text>
    </comment>
    <comment ref="B47" authorId="0" shapeId="0" xr:uid="{00000000-0006-0000-0800-000031000000}">
      <text>
        <r>
          <rPr>
            <sz val="9"/>
            <color indexed="81"/>
            <rFont val="Tahoma"/>
            <family val="2"/>
          </rPr>
          <t>Inserir linhas se necessário
PF Ponto Forte
OM Oportunidade para Melhoria</t>
        </r>
      </text>
    </comment>
    <comment ref="B48" authorId="0" shapeId="0" xr:uid="{00000000-0006-0000-0800-000032000000}">
      <text>
        <r>
          <rPr>
            <sz val="9"/>
            <color indexed="81"/>
            <rFont val="Tahoma"/>
            <family val="2"/>
          </rPr>
          <t>Inserir linhas se necessário
PF Ponto Forte
OM Oportunidade para Melhoria</t>
        </r>
      </text>
    </comment>
    <comment ref="B49" authorId="0" shapeId="0" xr:uid="{00000000-0006-0000-0800-000033000000}">
      <text>
        <r>
          <rPr>
            <sz val="9"/>
            <color indexed="81"/>
            <rFont val="Tahoma"/>
            <family val="2"/>
          </rPr>
          <t>Inserir linhas se necessário
PF Ponto Forte
OM Oportunidade para Melhoria</t>
        </r>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<sst xmlns="http://schemas.openxmlformats.org/spreadsheetml/2006/main" count="767" uniqueCount="313">
  <si>
    <t>CRITÉRIO 1 - LIDERANÇA</t>
  </si>
  <si>
    <t>1.1 Desenvolvimento da cultura</t>
  </si>
  <si>
    <t>1.3 Exercício da liderança</t>
  </si>
  <si>
    <t xml:space="preserve">CRITÉRIO 2 - ESTRATÉGIAS </t>
  </si>
  <si>
    <t>CRITÉRIO 3 - CLIENTES</t>
  </si>
  <si>
    <t>3.1 Mercado e atuação sustentável</t>
  </si>
  <si>
    <t xml:space="preserve">3.2 Experiência sustentável </t>
  </si>
  <si>
    <t>CRITÉRIO 4 - SOCIEDADE</t>
  </si>
  <si>
    <t>4.1 Responsabilidade social</t>
  </si>
  <si>
    <t>4.2 Segurança socioambiental</t>
  </si>
  <si>
    <t>CRITÉRIO 5 - CONHECIMENTO, INOVAÇÃO E TECNOLOGIA</t>
  </si>
  <si>
    <t>5.1 Conhecimento essencial</t>
  </si>
  <si>
    <t>b) Internalização do conhecimento</t>
  </si>
  <si>
    <t>5.2 Inovação sustentável</t>
  </si>
  <si>
    <t>5.3 Adaptação digital segura</t>
  </si>
  <si>
    <t xml:space="preserve">b) Segurança digital  </t>
  </si>
  <si>
    <t>CRITÉRIO 6 - PESSOAS</t>
  </si>
  <si>
    <t>6.1 Equipes de alto desempenho</t>
  </si>
  <si>
    <t>6.2 Desenvolvimento de líderes</t>
  </si>
  <si>
    <t>CRITÉRIO 7 - PROCESSOS</t>
  </si>
  <si>
    <t>c) Monitoramento do desempenho dos processos</t>
  </si>
  <si>
    <t>d) Análise e melhoria de processos e produtos</t>
  </si>
  <si>
    <t>7.2 Processos de fornecimento</t>
  </si>
  <si>
    <t>d) Equilíbrio do fluxo financeiro</t>
  </si>
  <si>
    <t>PG</t>
  </si>
  <si>
    <t>Nv</t>
  </si>
  <si>
    <t>Cód</t>
  </si>
  <si>
    <t>Nível:</t>
  </si>
  <si>
    <t>Organiz.:</t>
  </si>
  <si>
    <t>7.1 Processos primários e de suporte</t>
  </si>
  <si>
    <t>Estatísticas</t>
  </si>
  <si>
    <t>Critério</t>
  </si>
  <si>
    <t>Total</t>
  </si>
  <si>
    <t>PGs Tots</t>
  </si>
  <si>
    <t>PGs Avals</t>
  </si>
  <si>
    <t>Enx</t>
  </si>
  <si>
    <t>Abrg</t>
  </si>
  <si>
    <t>Digit</t>
  </si>
  <si>
    <t>Proa</t>
  </si>
  <si>
    <t>Inov</t>
  </si>
  <si>
    <t>Efet</t>
  </si>
  <si>
    <t>Comentário</t>
  </si>
  <si>
    <t>+ / -</t>
  </si>
  <si>
    <t>s</t>
  </si>
  <si>
    <t>n</t>
  </si>
  <si>
    <t xml:space="preserve">6 PESSOAS </t>
  </si>
  <si>
    <t xml:space="preserve">7 PROCESSOS </t>
  </si>
  <si>
    <t>7.3 Processos econômico-financeiros</t>
  </si>
  <si>
    <t xml:space="preserve">Subtotal </t>
  </si>
  <si>
    <t xml:space="preserve">8 RESULTADOS </t>
  </si>
  <si>
    <t>8.1 Econômico-financeiros</t>
  </si>
  <si>
    <t>8.2 Ambientais</t>
  </si>
  <si>
    <t xml:space="preserve">8.3 Sociais </t>
  </si>
  <si>
    <t>Desenvolvido por</t>
  </si>
  <si>
    <t xml:space="preserve">1 LIDERANÇA </t>
  </si>
  <si>
    <t>1.2 Governança</t>
  </si>
  <si>
    <t xml:space="preserve">3 CLIENTES </t>
  </si>
  <si>
    <t>3.2 Experiência sustentável</t>
  </si>
  <si>
    <t>4 SOCIEDADE</t>
  </si>
  <si>
    <t>5 CONHECIMENTO, INOVAÇÃO E TECNOLOGIA</t>
  </si>
  <si>
    <t>Quadro Geral</t>
  </si>
  <si>
    <t>Pont.Max</t>
  </si>
  <si>
    <t>Total Geral</t>
  </si>
  <si>
    <t>Progresso</t>
  </si>
  <si>
    <t>Pontos</t>
  </si>
  <si>
    <t>Controle de versão</t>
  </si>
  <si>
    <t>Pontos possíveis</t>
  </si>
  <si>
    <t>Pontos alcançados</t>
  </si>
  <si>
    <t>Fatores de avaliação</t>
  </si>
  <si>
    <t>Livre</t>
  </si>
  <si>
    <r>
      <rPr>
        <b/>
        <sz val="14"/>
        <rFont val="Calibri"/>
        <family val="2"/>
        <scheme val="minor"/>
      </rPr>
      <t>Indicadores de desempenho</t>
    </r>
    <r>
      <rPr>
        <b/>
        <sz val="18"/>
        <rFont val="Calibri"/>
        <family val="2"/>
        <scheme val="minor"/>
      </rPr>
      <t/>
    </r>
  </si>
  <si>
    <t>Evolução</t>
  </si>
  <si>
    <t>Competitividade</t>
  </si>
  <si>
    <t>Compromisso</t>
  </si>
  <si>
    <t>Potencial</t>
  </si>
  <si>
    <t>Nome do Referencial Comparativo</t>
  </si>
  <si>
    <t>É Líder.?
S, N ou NS</t>
  </si>
  <si>
    <t>É Ref. Exc?
S, N ou NS</t>
  </si>
  <si>
    <t xml:space="preserve">Requisito relativo à 
qual PI?
</t>
  </si>
  <si>
    <t>Era esperada Meta (MT) ou Evolução Fav (EF)?</t>
  </si>
  <si>
    <t>Qual o docum de origem do comprom.?</t>
  </si>
  <si>
    <t>Nome do estudo que justifica o potencial?</t>
  </si>
  <si>
    <t>Sentido</t>
  </si>
  <si>
    <t>Ano-1</t>
  </si>
  <si>
    <t>Ano-2</t>
  </si>
  <si>
    <t>RC</t>
  </si>
  <si>
    <t>RPI</t>
  </si>
  <si>
    <t>Observações</t>
  </si>
  <si>
    <t>ITEM ASSOCIADO</t>
  </si>
  <si>
    <t>Comentários opcionais</t>
  </si>
  <si>
    <t>Tipo N, E, O</t>
  </si>
  <si>
    <t>GRAU
 EVOLUÇÃO</t>
  </si>
  <si>
    <t>GRAU COMPROMISSO</t>
  </si>
  <si>
    <t>GRAU POTENCIAL</t>
  </si>
  <si>
    <t>Dados opcionais</t>
  </si>
  <si>
    <t>%</t>
  </si>
  <si>
    <t>GRAU COMPETITIVO</t>
  </si>
  <si>
    <t>Result. é comparável? 
S ou N</t>
  </si>
  <si>
    <t xml:space="preserve">Expressou Comprom.?
S, N </t>
  </si>
  <si>
    <t>Permite avaliar evolução? 
S ou N</t>
  </si>
  <si>
    <t>%Result. Estratégico-&gt;</t>
  </si>
  <si>
    <t>%Result. Operacional-&gt;</t>
  </si>
  <si>
    <t>Totais-&gt;</t>
  </si>
  <si>
    <t>Respons.</t>
  </si>
  <si>
    <t>%Item</t>
  </si>
  <si>
    <t>Esta Aba está protegida pela senha "/" para proteger fórmulas de alterações acidentais</t>
  </si>
  <si>
    <t>CNPJ:</t>
  </si>
  <si>
    <t>a) Estruturação da governança baseada em boas práticas</t>
  </si>
  <si>
    <t>a) Interação da direção com as partes interessadas</t>
  </si>
  <si>
    <t>Registro de Avaliações PPQG ESG</t>
  </si>
  <si>
    <t>%Alcançado</t>
  </si>
  <si>
    <t>2 ESTRATÉGIAS E PLANOS</t>
  </si>
  <si>
    <t>2.1 Formulação de estratégias</t>
  </si>
  <si>
    <t>2.2 Desdobramento de estratégias</t>
  </si>
  <si>
    <r>
      <t xml:space="preserve">2.3 </t>
    </r>
    <r>
      <rPr>
        <sz val="10"/>
        <color theme="1"/>
        <rFont val="Arial"/>
        <family val="2"/>
      </rPr>
      <t xml:space="preserve">Análise </t>
    </r>
    <r>
      <rPr>
        <sz val="10"/>
        <color rgb="FF000000"/>
        <rFont val="Arial"/>
        <family val="2"/>
      </rPr>
      <t xml:space="preserve">de </t>
    </r>
    <r>
      <rPr>
        <sz val="10"/>
        <color theme="1"/>
        <rFont val="Arial"/>
        <family val="2"/>
      </rPr>
      <t>desempenho da organização</t>
    </r>
  </si>
  <si>
    <t xml:space="preserve">5.1 Conhecimento </t>
  </si>
  <si>
    <t>6.1 Equipes de alta performance</t>
  </si>
  <si>
    <t>7.2 Processos de suprimento</t>
  </si>
  <si>
    <r>
      <t>8.</t>
    </r>
    <r>
      <rPr>
        <sz val="10"/>
        <color theme="1"/>
        <rFont val="Arial"/>
        <family val="2"/>
      </rPr>
      <t>5</t>
    </r>
    <r>
      <rPr>
        <sz val="10"/>
        <color rgb="FF000000"/>
        <rFont val="Arial"/>
        <family val="2"/>
      </rPr>
      <t xml:space="preserve"> Relativos à força de trabalho</t>
    </r>
  </si>
  <si>
    <r>
      <t>8.</t>
    </r>
    <r>
      <rPr>
        <sz val="10"/>
        <color theme="1"/>
        <rFont val="Arial"/>
        <family val="2"/>
      </rPr>
      <t>4</t>
    </r>
    <r>
      <rPr>
        <sz val="10"/>
        <color rgb="FF000000"/>
        <rFont val="Arial"/>
        <family val="2"/>
      </rPr>
      <t xml:space="preserve"> Relativos a clientes </t>
    </r>
  </si>
  <si>
    <t xml:space="preserve">Critérios e Itens </t>
  </si>
  <si>
    <t>b) Análise do ambiente interno, incluindo exigências para o desenvolvimento sustentável e a identificação dos ativos intangíveis próprios</t>
  </si>
  <si>
    <t>e) Desenvolvimento das competências essenciais para o êxito das estratégias</t>
  </si>
  <si>
    <t>a) Definição dos processos e responsáveis</t>
  </si>
  <si>
    <t>b) Tratamento das mudanças necessárias para o êxito das estratégias</t>
  </si>
  <si>
    <t xml:space="preserve">c) Desdobramento das metas para os processos </t>
  </si>
  <si>
    <t xml:space="preserve">d) Alinhamento de metas e planos entre os processos </t>
  </si>
  <si>
    <t xml:space="preserve">e) Monitoramento integrado do andamento dos planos estratégicos e seus recursos </t>
  </si>
  <si>
    <t>a) Levantamento de informações sobre o cenário atual e suas tendências.</t>
  </si>
  <si>
    <t>b) Definição das informações comparativas pertinentes para a tomada de decisão</t>
  </si>
  <si>
    <t>c) Análise do desempenho organizacional, considerando requisitos de partes interessadas, referenciais comparativos pertinentes e variáveis do ambiente externo</t>
  </si>
  <si>
    <t>d) Revisão das estratégias e metas em tempo adequado às mudanças do contexto</t>
  </si>
  <si>
    <t>e) Acompanhamento das decisões tomadas para alcance do desempenho planejado</t>
  </si>
  <si>
    <t>a) Estudo do mercado</t>
  </si>
  <si>
    <t>b) Segmentação do mercado</t>
  </si>
  <si>
    <t>c) Definição dos clientes-alvo</t>
  </si>
  <si>
    <t>d) Conhecimento sobre os clientes-alvo</t>
  </si>
  <si>
    <t>f) Divulgação de produtos sustentáveis</t>
  </si>
  <si>
    <t>g) Desenvolvimento de marcas comprometidas com a sustentabilidade</t>
  </si>
  <si>
    <t>a) Responsividade ao cliente</t>
  </si>
  <si>
    <t>b) Resolutividade de manifestações</t>
  </si>
  <si>
    <t>c) Avaliação da experiência do cliente</t>
  </si>
  <si>
    <t>d) Fidelização dos clientes</t>
  </si>
  <si>
    <t>a) Tratamento de impactos adversos</t>
  </si>
  <si>
    <t>c) Avaliação da segurança socioambiental</t>
  </si>
  <si>
    <t>Avaliação das ações voltadas ao desenvolvimento sustentável</t>
  </si>
  <si>
    <t>Comunicação de ações voltadas ao desenvolvimento sustentável, incluindo resultados</t>
  </si>
  <si>
    <t>Avaliação da imagem institucional, incluindo relativa à sustentabilidade</t>
  </si>
  <si>
    <t>Manutenção da legalidade</t>
  </si>
  <si>
    <t>Adoção de códigos voluntários, incluindo os Objetivos do Desenvolvimento Sustentável das Nações Unidas</t>
  </si>
  <si>
    <t>c) Avaliação do desenvolvimento do conhecimento essencial</t>
  </si>
  <si>
    <t>b) Experimentação em larga escala</t>
  </si>
  <si>
    <t>a) Desenvolvimento do negócio digital</t>
  </si>
  <si>
    <t>c) Avaliação adaptação digital segura</t>
  </si>
  <si>
    <t>a) Definição de competências de liderança para alta performance e o desenvolvimento sustentável</t>
  </si>
  <si>
    <t>b) Seleção de pessoas com potencial de liderança e sucessores</t>
  </si>
  <si>
    <t xml:space="preserve">d) Avaliação da liderança de equipes de alta performance </t>
  </si>
  <si>
    <t>a) Estruturação das equipes para obtenção de alta performance</t>
  </si>
  <si>
    <t>b) Composição de equipes, incluindo a integração das pessoas às suas funções e à cultura</t>
  </si>
  <si>
    <t>e) Promoção de clima organizacional favorável à alta performance</t>
  </si>
  <si>
    <t xml:space="preserve">a) Desenvolvimento sustentável da cadeia de suprimento </t>
  </si>
  <si>
    <t>b) Qualificação de fornecedores sustentáveis</t>
  </si>
  <si>
    <t>c) Seleção de fornecedores sustentáveis</t>
  </si>
  <si>
    <t>d) Monitoramento do fornecimento</t>
  </si>
  <si>
    <t>e) Avaliação do fornecimento</t>
  </si>
  <si>
    <t>a) Síntese de fatores de desempenho econômico-financeiro</t>
  </si>
  <si>
    <t xml:space="preserve">b) Projeção orçamentária </t>
  </si>
  <si>
    <t>c) Investimentos qualificados</t>
  </si>
  <si>
    <t>a) Planejamento de fatores de desempenho operacional</t>
  </si>
  <si>
    <t xml:space="preserve">b) Projeto de produtos e processos </t>
  </si>
  <si>
    <t xml:space="preserve">Processos Gerenciais que aparecerem em vermelho são de outro Nível e não devem ser respondidos. Usar Nível zero para "B". </t>
  </si>
  <si>
    <t>8.6 Relativos ao fornecimento</t>
  </si>
  <si>
    <r>
      <t>8.</t>
    </r>
    <r>
      <rPr>
        <sz val="10"/>
        <color theme="1"/>
        <rFont val="Arial"/>
        <family val="2"/>
      </rPr>
      <t>7</t>
    </r>
    <r>
      <rPr>
        <sz val="10"/>
        <color rgb="FF000000"/>
        <rFont val="Arial"/>
        <family val="2"/>
      </rPr>
      <t xml:space="preserve"> Relativos a produtos e processos</t>
    </r>
  </si>
  <si>
    <t>Indicador exemplo 1</t>
  </si>
  <si>
    <t>Indicador exemplo 2</t>
  </si>
  <si>
    <t>Indicador exemplo 3</t>
  </si>
  <si>
    <t>Indicador exemplo 4</t>
  </si>
  <si>
    <t>e</t>
  </si>
  <si>
    <t>o</t>
  </si>
  <si>
    <t>med setor</t>
  </si>
  <si>
    <t>ns</t>
  </si>
  <si>
    <t>MT</t>
  </si>
  <si>
    <t>PE</t>
  </si>
  <si>
    <t>Projeção</t>
  </si>
  <si>
    <t>Estudo de ROI</t>
  </si>
  <si>
    <t>Genérico</t>
  </si>
  <si>
    <t>Indicador exemplo 5</t>
  </si>
  <si>
    <t>concor direto</t>
  </si>
  <si>
    <t>acionista</t>
  </si>
  <si>
    <t>EF</t>
  </si>
  <si>
    <t>Diretriz Ofic</t>
  </si>
  <si>
    <t>b) Prontidão para emergências</t>
  </si>
  <si>
    <t>Token de licenciamento anual---&gt;</t>
  </si>
  <si>
    <t>c) Continuidade do negócio</t>
  </si>
  <si>
    <t xml:space="preserve">b) Monitoramento de cenários pela direção </t>
  </si>
  <si>
    <t>c) Avaliação de oportunidades para melhorar o desempenho competitivo e a resiliência do negócio, considerando as forças impulsoras e restritivas, a tomada de riscos inteligentes e a adaptação digital segura</t>
  </si>
  <si>
    <t>Inventariar as partes interessadas e redes de pessoas ou organizações, da esfera de influência da organização, os anseios e interações mútuas e sua importância relativa (pesos) para as partes e para o desenvolvimento sustentável para configurar produtos e processos compatíveis. Também conhecida como matriz de materialidade.</t>
  </si>
  <si>
    <t>Buscar assegurar o estabelecimento de rumos e controle externo independentes sobre a organização, de forma compatível com os melhores modelos e práticas.</t>
  </si>
  <si>
    <t>Monitorar o levantamento e o tratamento dos riscos existentes, de acordo com prioridades determinadas pelo nível de exposição a consequências adversas e favoráveis das incertezas e pelo nível de resiliência almejado para o negócio.</t>
  </si>
  <si>
    <t>Avaliar o relacionamento em nível estratégico, identificar  oportunidades e prioridades,  demonstrar comprometimento e gerar credibilidade, sem intermediários, em comunicação direta. </t>
  </si>
  <si>
    <t>Liderar avaliações de potenciais mudanças de cenários, internos e externos, e os riscos associados, verificando a adequação do controle de riscos e dos planos para a continuidade do negócio.</t>
  </si>
  <si>
    <t>Assegurar a resposta, tempestiva e com resolubilidade, das manifestações mais importantes das partes interessadas e atuar nas causas raízes do sistema de gestão, de forma integrada, para prevenir recorrência.</t>
  </si>
  <si>
    <t>Diagnosticar e atuar nos pontos mais importantes para aperfeiçoar a gestão organizacional, com vistas ao desenvolvimento sustentável.</t>
  </si>
  <si>
    <t>Finalidade</t>
  </si>
  <si>
    <t>Compreender as forças impulsoras e restritivas, atuais e emergentes, mais importantes, ao funcionamento dos processos internos, especialmente as relacionadas ao desenvolvimento sustentável e conhecer os diferenciais competitivos próprios.</t>
  </si>
  <si>
    <t>Identificar e adquirir conhecimentos, habilidades e atitudes essenciais para implementar as estratégias adotadas.</t>
  </si>
  <si>
    <t>Repensar o agrupamento de atividades operacionais e gerenciais em conjuntos mais adequados à gestão considerando as estratégias formuladas e estabelecer a autoridade sobre eles.</t>
  </si>
  <si>
    <t>Identificar e encontrar formas de superar as dificuldades, incluindo barreiras culturais, decorrentes das estratégias formuladas, desenvolvendo as competências necessárias.</t>
  </si>
  <si>
    <t>Assegurar a coerência entre as metas e a harmonia de planos estabelecidos para os diferentes processos.</t>
  </si>
  <si>
    <t>Verificar se os planos estão sendo implementados tempestiva e sincronizadamente e se os recursos estão disponíveis para isso.</t>
  </si>
  <si>
    <t>Disponibilizar um conjunto de informações essenciais para compreender o cenário atual interno e externo, bem como suas tendências,  para contextualizar a avaliação do desempenho organizacional.</t>
  </si>
  <si>
    <t>Definir quais são os referenciais pertinentes e suas fontes que permitem avaliar a competitividade dos resultados das diferentes perspectivas de resultados.</t>
  </si>
  <si>
    <t>Verificar o alcance de metas, competitividade e sustentabilidade dos resultados mensurados e as possíveis causas de desvios e variações, considerando o contexto.</t>
  </si>
  <si>
    <t>Ajustar os planos estratégicos e as metas às mudanças de contexto, se necessário.</t>
  </si>
  <si>
    <t>Compreender as principais variáveis que influenciam e que influenciarão na decisão de clientes potenciais de usufruir, consumir ou adquirir produtos da organização, da concorrência ou de tipo similar, bem como viabilizar a segmentação do mercado e conhecer as vantagens próprias e dos competidores nesses nichos.</t>
  </si>
  <si>
    <t>Particionar os mercados de atuação com base em características similares que permitirão uma melhor adequação e oferta de soluções aos clientes, aumentando a eficiência do plano comercial, bem como o acompanhamento da fatia de participação nos segmentos.</t>
  </si>
  <si>
    <t>Dar prioridade ao esforço de colocação de produtos, dirigido a nichos específicos dos segmentos, o que permitirá uma adequação e oferta mais precisas de produtos e soluções.</t>
  </si>
  <si>
    <t>Conhecer as principais fases da jornada e as experiências relevantes que restringem, inclusive pela condição social, e levam à escolha do produto da organização, pelos clientes-alvo e eventuais intermediários, bem como identificar as suas principais necessidades, expectativas e predisposições, em constante evolução, que influenciam na sua preferência, inclusive grau de engajamento na causa do desenvolvimento sustentável.</t>
  </si>
  <si>
    <t>Despertar o interesse de clientes-alvo por produtos da organização que os atendam e que apoiem a causa do desenvolvimento sustentável associada. Deve-se buscar assegurar a clareza e a autenticidade do conteúdo das informações divulgadas.</t>
  </si>
  <si>
    <t>Tornar a experiência do cliente e eventuais intermediários mais valiosa para ele e para a organização, por meio do tratamento de oportunidades de melhoria convergentes, a partir da integração do conhecimento sobre os clientes-alvo e das manifestações e percepções de clientes.</t>
  </si>
  <si>
    <t>Analisar e atender às leis, regulamentos e normas exigíveis da organização, de qualquer natureza, em todas as regiões de atuação, tempestivamente.</t>
  </si>
  <si>
    <t>Conhecer a percepção da sociedade acerca da responsabilidade social da organização e da sua contribuição para o desenvolvimento sustentável.</t>
  </si>
  <si>
    <t>Medir a efetividade do desenvolvimento do conhecimento mais importante para as competências essenciais e possibilitar a melhoria dos produtos e processos.</t>
  </si>
  <si>
    <t>Medir a efetividade do desenvolvimento da inovação sustentável e resiliente e possibilitar a melhoria dos produtos e processos.</t>
  </si>
  <si>
    <t>Medir a efetividade do desenvolvimento do negócio digital seguro e possibilitar a melhoria dos produtos e processos.</t>
  </si>
  <si>
    <t>Buscar assegurar a integridade física e mental das pessoas, estabelecer fatores de desempenho associados à saúde e segurança ocupacional da força de trabalho e definir os indicadores essenciais associados aos fatores.</t>
  </si>
  <si>
    <t>Maximizar o comprometimento, engajamento e disposição da força de trabalho para a alta performance, por intermédio da disponibilização recursos, estabelecimento de desafios, incentivo ao autodesenvolvimento, manutenção de reconhecimentos por contribuições extraordinárias e incentivos por alcance e superação de metas, manutenção de remuneração e benefícios competitivos e monitoramento da satisfação das pessoas; estabelecer fatores de desempenho associados à promoção do clima favorável e definir os indicadores essenciais associados aos fatores.</t>
  </si>
  <si>
    <t>Medir a efetividade da liderança e proporcionar retroalimentação contínua do desempenho de liderança, inclusive dos liderados, sobre pontos fortes e oportunidades observadas na atuação dos líderes, nos diferentes níveis, para desenvolvimento de equipes de alta performance.</t>
  </si>
  <si>
    <t>Verificar se os padrões operacionais, essenciais para garantir a qualidade dos produtos e processos, estão sendo cumpridos e observando os fatores de desempenho estabelecidos no projeto.</t>
  </si>
  <si>
    <t>Tratar deficiências e investigar oportunidades para otimizar as operações, priorizar e implementar ações de melhoria do desempenho, incluindo de eficiência socioambiental, de mitigação de riscos, e proporcionar mudanças nos padrões para que as melhorias sejam perenes.</t>
  </si>
  <si>
    <t>Buscar assegurar a aquisição no mercado ou extração no meio ambiente, de matérias-primas, insumos, serviços ou informações, de forma compatível com o projeto dos produtos e dos processos, incluindo os aspectos socioambientais, especialmente com a economia circular e bem-estar das pessoas. Inclui a busca ou preparo de fornecedores socialmente e ambientalmente responsáveis para extração, proteção e meios de restauração dos recursos naturais nas fontes de extração</t>
  </si>
  <si>
    <t>Identificar potenciais candidatos a fornecedores que possuam a competitividade e aptidões  necessárias, inclusive de comprometimento com o desenvolvimento sustentável e a ética, para atenderem aos requisitos de fornecimento.</t>
  </si>
  <si>
    <t>Definir a melhor opção de fornecimento, ponderando os fatores de desempenho relevantes para a organização e para o desenvolvimento sustentável.</t>
  </si>
  <si>
    <t>Assegurar a qualidade de matérias-primas, insumos, serviços ou informações recebidas dos diferentes tipos de fornecimento, em relação aos padrões esperados e notificar não conformidades, solicitando ações corretivas e compromisso com melhorias.</t>
  </si>
  <si>
    <t>Viabilizar o planejamento econômico-financeiro, integrado, participativo e dinâmico, para atender aos fatores de desempenho, possibilitando a compatibilização das contas com a estrutura de responsabilidade por processos, a projeção de resultados, o comprometimento com metas e seu controle, emissão de alertas de possíveis desvios e buscando assegurar uma contabilização gerencial precisa e tempestiva, a análise permanente de  desempenho   e a identificação de oportunidades.</t>
  </si>
  <si>
    <t>Avaliar a viabilidade e retorno potencial dos investimentos, necessários para implementação das estratégias, para os resultados da organização, definir as fontes de recursos ideais e analisar o progresso e o retorno real dos investimentos realizados.</t>
  </si>
  <si>
    <t>Buscar assegurar a disponibilidade de recursos financeiros para operacionalização das atividades da organização, com previsibilidade, otimizando critérios e seleção tempestiva de fontes de captação de capital de giro, de tomada de riscos financeiros, de políticas comerciais, de aplicações de caixa, de administração de créditos, pagamentos e recebimentos, de planejamento tributário e de prazos fiscais e outras, em sincronia com as necessidades.</t>
  </si>
  <si>
    <t>Manter as partes interessadas a par dos fatos relevantes que fortaleçam o relacionamento e assegurar canais de acesso efetivos à organização. </t>
  </si>
  <si>
    <t>Verificar se as decisões decorrentes da análise do desempenho foram ou estão sendo providenciadas.</t>
  </si>
  <si>
    <t>Especificar produtos mais atrativos às necessidades, expectativas e predisposições dos clientes-alvo e, ao mesmo tempo, que assegurem a continuidade de entregas em cenários de ruptura potenciais e que contribuam para a causa do desenvolvimento sustentável.</t>
  </si>
  <si>
    <t>Buscar assegurar acesso fácil, ágil e objetivo do cliente e eventuais intermediários para: 1) manifestar-se em relação à sua experiência com a organização e seus produtos; 2) Solicitar informações e dar sugestões; e 3) proporcionar respostas ágeis e resolutas e esclarecimentos concisos; aumentando a confiança e o respeito na relação com a organização , seus produtos e seus profissionais.</t>
  </si>
  <si>
    <t>Direcionar, solucionar, esclarecer e dar retorno ou possibilitar acompanhamento da situação das manifestações recebidas pelos clientes e eventuais intermediários e das ações associadas, corretivas ou preventivas, com agilidade compatível com a classificação e prioridade.</t>
  </si>
  <si>
    <t>Conhecer a percepção dos clientes e eventuais intermediários quanto à: 1) sua experiência com a organização e os produtos recebidos, e 2) ao compromisso da organização com o desenvolvimento sustentável. Obter informações que retroalimentem, com agilidade, a melhoria de produtos e processos. Medir a satisfação dos clientes e sua competitividade,  compreendendo os fatores que causam insatisfação.</t>
  </si>
  <si>
    <t>Avaliar e selecionar os códigos e normas da sociedade, de adesão voluntária, de forma a buscar incorporar suas recomendações e tornar seus processos mais efetivos. O acervo de Objetivos do Desenvolvimento Sustentável das Nações Unidas (ODS) deve ser um código eletivo utilizado pela organização.</t>
  </si>
  <si>
    <t>Comunicar à sociedade as principais ações voltadas ao desenvolvimento sustentável e seus resultados, para demonstrar o comprometimento com o desenvolvimento sustentável e para influenciar outras organizações pelo exemplo.</t>
  </si>
  <si>
    <t>Pesos dos Graus de avaliação de PGs para o Nível</t>
  </si>
  <si>
    <t>Enfatizar a filosofia e direcionamento valorizados pela organização para poder realizar sua visão de futuro, com desenvolvimento sustentável e geração de valor para as partes interessadas.</t>
  </si>
  <si>
    <t>Formalizar, disseminar, atender  e permitir o controle da integridade de ações e do atendimento a padrões de conduta esperados e avaliar a sua observância, nas relações internas e com demais partes interessadas.</t>
  </si>
  <si>
    <t xml:space="preserve">b) Controle de riscos </t>
  </si>
  <si>
    <t>Manter estrutura específica, com acesso a recursos pré-definidos e métodos necessários para restaurar tempestivamente a capacidade gerencial e operacional ao regime de normalidade após eventos de ruptura potenciais. Promover a resiliência do negócio frente a eventos de ruptura, o tratamento dos riscos associados, a simulação de prontidão e da  capacidade de restauração e a prestação de contas da atualização e viabilidade dos planos  aos controladores e instâncias de controle de outras partes interessadas nos temas aplicáveis</t>
  </si>
  <si>
    <t>e) Prestação de contas de fatores chave às partes interessadas aplicáveis, incluindo das ações de desenvolvimento sustentável</t>
  </si>
  <si>
    <t xml:space="preserve">f) Acompanhamento do tratamento de denúncias relevantes de partes interessadas </t>
  </si>
  <si>
    <t xml:space="preserve">c) Tomada de decisão, considerando as partes impactadas </t>
  </si>
  <si>
    <r>
      <t xml:space="preserve">Decidir, no sistema de liderança apropriado, da alçada do líder ou em colegiado, acerca dos melhores rumos a seguir, à luz dos riscos para as partes impactadas, utilizando informações e experiências, com apoio de </t>
    </r>
    <r>
      <rPr>
        <i/>
        <sz val="8"/>
        <rFont val="Arial"/>
        <family val="2"/>
      </rPr>
      <t xml:space="preserve">inteligência artificial </t>
    </r>
    <r>
      <rPr>
        <sz val="8"/>
        <rFont val="Arial"/>
        <family val="2"/>
      </rPr>
      <t>aplicável, e assegurar a comunicação aos atores impactados pelas decisões tomadas,</t>
    </r>
    <r>
      <rPr>
        <b/>
        <sz val="8"/>
        <rFont val="Arial"/>
        <family val="2"/>
      </rPr>
      <t xml:space="preserve"> </t>
    </r>
    <r>
      <rPr>
        <sz val="8"/>
        <rFont val="Arial"/>
        <family val="2"/>
      </rPr>
      <t>nos diferentes níveis e processos.</t>
    </r>
  </si>
  <si>
    <t>d) Acompanhamento das decisões tomadas pela direção</t>
  </si>
  <si>
    <t>Garantir que as ações deliberadas sejam implementadas correta, tempestivamente  e verificando sua eficácia.</t>
  </si>
  <si>
    <t>e) Comunicação ativa com as partes interessadas</t>
  </si>
  <si>
    <t xml:space="preserve">f) Acompanhamento, pela direção, do tratamento de manifestações relevantes de partes interessadas </t>
  </si>
  <si>
    <t>g) Adoção de modelo de gestão compatível com o desenvolvimento sustentável e a excelência</t>
  </si>
  <si>
    <r>
      <t xml:space="preserve">Configurar um sistema gerencial voltado ao desenvolvimento sustentável e à excelência, compatível com o </t>
    </r>
    <r>
      <rPr>
        <i/>
        <sz val="8"/>
        <rFont val="Arial"/>
        <family val="2"/>
      </rPr>
      <t>modelo de negócio</t>
    </r>
    <r>
      <rPr>
        <sz val="8"/>
        <rFont val="Arial"/>
        <family val="2"/>
      </rPr>
      <t>, facilitando o entendimento do sistema pelos atores.</t>
    </r>
  </si>
  <si>
    <t>h) Promoção do aprendizado na gestão</t>
  </si>
  <si>
    <t>a) Análise do ambiente externo e suas tendências, incluindo exigências para o desenvolvimento sustentável e conhecimento dos ativos intangíveis de competidores</t>
  </si>
  <si>
    <t>Compreender as forças impulsoras e restritivas, atuais e emergentes, mais importantes, do macroambiente, setor e mercados de atuação, especialmente as relacionadas ao desenvolvimento sustentável e conhecer os diferenciais competitivos da concorrência.</t>
  </si>
  <si>
    <t>Buscar alternativas estratégicas potenciais para realizar a visão de futuro, melhorando o desempenho competitivo com desenvolvimento sustentável e a resiliência do negócio.</t>
  </si>
  <si>
    <t>e) Planejamento de experiências sustentáveis e resilientes</t>
  </si>
  <si>
    <t>Mapear e monitorar, de forma integrada e participativa, os impactos adversos, sociais e ambientais, passados, presentes e potenciais, de externalidades decorrentes de decisões, produtos e operações e acompanhar a sua mitigação (eliminação, minimização, compensação ou negativação).</t>
  </si>
  <si>
    <t>Manter a organização preparada para responder a potenciais emergências, associadas aos impactos adversos sociais e ambientais mais relevantes, incluindo os que afetam a continuidade do negócio. </t>
  </si>
  <si>
    <t>Medir a efetividade da prontidão para emergências e da mitigação de impactos sociais e ambientais adversos, incluindo relativos à continuidade do negócio, e possibilitar a melhoria dos produtos e processos.</t>
  </si>
  <si>
    <t>a) Fomento da inovação sustentável e resiliente</t>
  </si>
  <si>
    <t>Criar um ambiente que favoreça a sugestão de ideias originais ou inusitadas que tenham potencial de se converter em inovações em produtos e processos, solucionando problemas, aproveitando oportunidades ou criando mais valor para partes interessadas, enfatizando o desenvolvimento sustentável e a continuidade do negócio e resiliência. Visa também a estabelecer os fatores de desempenho mais importantes sobre a inovação na organização e definir os indicadores essenciais associados aos fatores.</t>
  </si>
  <si>
    <t>Manter uma conjunto de testes piloto ou experimentos ágeis, seguros e de baixo custo na organização para validar as sugestões de ideias com potencial de se converter em inovações em produtos e processos, enfatizando o desenvolvimento sustentável  e a continuidade do negócio e resiliência.</t>
  </si>
  <si>
    <t>c) Avaliação do desenvolvimento da inovação sustentável  e resiliente</t>
  </si>
  <si>
    <t>Trabalhar com estrutura de pessoal otimizada, com perfis e competências necessárias identificadas, para as pessoas atuarem com resiliência para enfrentar e superar dificuldades e autonomia para decidir e se autogerenciar; estabelecer fatores de desempenho associados à performance da força de trabalho e definir os indicadores essenciais associados aos fatores.</t>
  </si>
  <si>
    <t>c) Tratamento dos perigos e riscos monitorados, relacionados à saúde e à segurança das pessoas</t>
  </si>
  <si>
    <t>Definir os principais conhecimentos, habilidades e atitudes de liderança formal ou informal, em que os gestores precisam se desenvolver em seu nível, incluindo sua resiliência e a habilidade de os integrantes da alta direção desenvolverem líderes, para promover o maior engajamento da equipe, enfrentar e superar dificuldades, contribuir para aumento da sustentabilidade de produtos e processos e obter alta performance da equipe; estabelecer fatores de desempenho associados à qualidade da liderança e definir os indicadores essenciais associados aos fatores.</t>
  </si>
  <si>
    <t>Estabelecer métodos de identificação de pessoas com potencial para competências de liderança e gerir planos de desenvolvimento das pessoas selecionadas nas competências de liderança, de acordo com seu nível.</t>
  </si>
  <si>
    <t>Estabelecer os fatores de desempenho mais importantes, para produtos e processos operacionais, a partir de requisitos relativos a clientes, outras partes interessadas e áreas internas e os desdobrados de estratégias, incluindo relativas à sustentabilidade e à  continuidade do negócio, e definir os indicadores operacionais essenciais associados aos fatores.</t>
  </si>
  <si>
    <t>Conceber ou atualizar os produtos e os processos primários e de suporte associados, estabelecendo padrões que possibilitem atender a fatores de desempenho estabelecidos e privilegiando as inovações, apoiado por tecnologia digital de simulação de produtos e processos.</t>
  </si>
  <si>
    <t>Requalificar fornecedores ou fontes de extração, estimulando a melhoria de seus produtos e processos, o seu desempenho socioambiental e capacidade de continuidade do negócio e resiliência, e aperfeiçoar as políticas e padrões de fornecimento para a organização.</t>
  </si>
  <si>
    <t>Estabelecer os fatores de desempenho mais importantes, internos e externos, adversos ou favoráveis, para a sustentabilidade, continuidade e resiliência econômico-financeira do negócio, a partir de requisitos de proprietários, mantenedores ou instituidores, outras partes interessadas e áreas internas, incluindo os desdobrados de estratégias, e definir os indicadores econômico-financeiros associados, de forma a poder medir o desempenho e facilitar a comunicação de resultados e o engajamento da força de trabalho.</t>
  </si>
  <si>
    <t xml:space="preserve">Formalizar os rumos esperados pelos proprietários, mantenedores ou instituidores. </t>
  </si>
  <si>
    <r>
      <t xml:space="preserve">a </t>
    </r>
    <r>
      <rPr>
        <b/>
        <sz val="10"/>
        <color rgb="FF0000CC"/>
        <rFont val="Calibri"/>
        <family val="2"/>
        <scheme val="minor"/>
      </rPr>
      <t xml:space="preserve">) Estabelecimento de objetivos  para o negócio </t>
    </r>
  </si>
  <si>
    <r>
      <rPr>
        <b/>
        <sz val="10"/>
        <color rgb="FF0000CC"/>
        <rFont val="Calibri"/>
        <family val="2"/>
        <scheme val="minor"/>
      </rPr>
      <t>c</t>
    </r>
    <r>
      <rPr>
        <b/>
        <sz val="10"/>
        <rFont val="Calibri"/>
        <family val="2"/>
        <scheme val="minor"/>
      </rPr>
      <t>) Mapeamento da esfera de influência da organização</t>
    </r>
  </si>
  <si>
    <r>
      <rPr>
        <b/>
        <sz val="10"/>
        <color rgb="FF0000CC"/>
        <rFont val="Calibri"/>
        <family val="2"/>
        <scheme val="minor"/>
      </rPr>
      <t>d</t>
    </r>
    <r>
      <rPr>
        <b/>
        <sz val="10"/>
        <rFont val="Calibri"/>
        <family val="2"/>
        <scheme val="minor"/>
      </rPr>
      <t>) Conduta ética nas relações</t>
    </r>
  </si>
  <si>
    <r>
      <rPr>
        <b/>
        <sz val="10"/>
        <color rgb="FF0000CC"/>
        <rFont val="Calibri"/>
        <family val="2"/>
        <scheme val="minor"/>
      </rPr>
      <t>e</t>
    </r>
    <r>
      <rPr>
        <b/>
        <sz val="10"/>
        <rFont val="Calibri"/>
        <family val="2"/>
        <scheme val="minor"/>
      </rPr>
      <t xml:space="preserve">) Promoção de mudanças culturais, incluindo as mais importantes para o desenvolvimento sustentável </t>
    </r>
  </si>
  <si>
    <r>
      <rPr>
        <b/>
        <sz val="10"/>
        <color rgb="FF0000CC"/>
        <rFont val="Calibri"/>
        <family val="2"/>
        <scheme val="minor"/>
      </rPr>
      <t>b</t>
    </r>
    <r>
      <rPr>
        <b/>
        <sz val="10"/>
        <rFont val="Calibri"/>
        <family val="2"/>
        <scheme val="minor"/>
      </rPr>
      <t xml:space="preserve">) Definição de valores, princípios e </t>
    </r>
    <r>
      <rPr>
        <b/>
        <sz val="10"/>
        <color rgb="FF0000CC"/>
        <rFont val="Calibri"/>
        <family val="2"/>
        <scheme val="minor"/>
      </rPr>
      <t xml:space="preserve">outras </t>
    </r>
    <r>
      <rPr>
        <b/>
        <sz val="10"/>
        <rFont val="Calibri"/>
        <family val="2"/>
        <scheme val="minor"/>
      </rPr>
      <t xml:space="preserve"> diretrizes organizacionais comprometidas com o desenvolvimento sustentável</t>
    </r>
  </si>
  <si>
    <r>
      <t xml:space="preserve">Compreender os </t>
    </r>
    <r>
      <rPr>
        <sz val="8"/>
        <color rgb="FF0000CC"/>
        <rFont val="Arial"/>
        <family val="2"/>
      </rPr>
      <t>traços</t>
    </r>
    <r>
      <rPr>
        <sz val="8"/>
        <rFont val="Arial"/>
        <family val="2"/>
      </rPr>
      <t xml:space="preserve"> culturais </t>
    </r>
    <r>
      <rPr>
        <sz val="8"/>
        <color rgb="FF0000CC"/>
        <rFont val="Arial"/>
        <family val="2"/>
      </rPr>
      <t>existentes</t>
    </r>
    <r>
      <rPr>
        <sz val="8"/>
        <rFont val="Arial"/>
        <family val="2"/>
      </rPr>
      <t>, funcionais e disfuncionais , estabelecendo e implementando planos para a mudança cultural prete</t>
    </r>
    <r>
      <rPr>
        <sz val="8"/>
        <color rgb="FF0000CC"/>
        <rFont val="Arial"/>
        <family val="2"/>
      </rPr>
      <t>ndida.</t>
    </r>
  </si>
  <si>
    <r>
      <t>d) Conformidade regulatória</t>
    </r>
    <r>
      <rPr>
        <b/>
        <sz val="10"/>
        <color rgb="FF0000CC"/>
        <rFont val="Calibri"/>
        <family val="2"/>
        <scheme val="minor"/>
      </rPr>
      <t xml:space="preserve"> e com </t>
    </r>
    <r>
      <rPr>
        <b/>
        <sz val="10"/>
        <rFont val="Calibri"/>
        <family val="2"/>
        <scheme val="minor"/>
      </rPr>
      <t xml:space="preserve">diretrizes </t>
    </r>
    <r>
      <rPr>
        <b/>
        <sz val="10"/>
        <color rgb="FF0000CC"/>
        <rFont val="Calibri"/>
        <family val="2"/>
        <scheme val="minor"/>
      </rPr>
      <t xml:space="preserve">internas e externas </t>
    </r>
  </si>
  <si>
    <r>
      <t xml:space="preserve">Controlar com independência a legalidade e </t>
    </r>
    <r>
      <rPr>
        <sz val="8"/>
        <color rgb="FF0000CC"/>
        <rFont val="Arial"/>
        <family val="2"/>
      </rPr>
      <t>a</t>
    </r>
    <r>
      <rPr>
        <sz val="8"/>
        <rFont val="Arial"/>
        <family val="2"/>
      </rPr>
      <t xml:space="preserve"> aderência às diretrizes do controlador</t>
    </r>
    <r>
      <rPr>
        <sz val="8"/>
        <color rgb="FF0000CC"/>
        <rFont val="Arial"/>
        <family val="2"/>
      </rPr>
      <t>, de outras instâncias de controle internas e externas, incluindo de contratos</t>
    </r>
  </si>
  <si>
    <r>
      <t>Dar transparência sobre os resultados e riscos aos controladores e instâncias de controle i</t>
    </r>
    <r>
      <rPr>
        <sz val="8"/>
        <color rgb="FF0000CC"/>
        <rFont val="Arial"/>
        <family val="2"/>
      </rPr>
      <t xml:space="preserve">nternas e externas </t>
    </r>
    <r>
      <rPr>
        <sz val="8"/>
        <rFont val="Arial"/>
        <family val="2"/>
      </rPr>
      <t xml:space="preserve">nos temas aplicáveis, incluindo </t>
    </r>
    <r>
      <rPr>
        <sz val="8"/>
        <color rgb="FF0000CC"/>
        <rFont val="Arial"/>
        <family val="2"/>
      </rPr>
      <t xml:space="preserve">relativos ao </t>
    </r>
    <r>
      <rPr>
        <sz val="8"/>
        <rFont val="Arial"/>
        <family val="2"/>
      </rPr>
      <t>desenvolvimento sustentável, resiliência e continuidade do negócio</t>
    </r>
    <r>
      <rPr>
        <sz val="8"/>
        <color rgb="FF0000CC"/>
        <rFont val="Arial"/>
        <family val="2"/>
      </rPr>
      <t>, segurança digital  e conformidade com diretrizes e contratos. </t>
    </r>
  </si>
  <si>
    <r>
      <t xml:space="preserve">Indicar oportunidades de ajustes nas diretrizes organizacionais para prevenção de denúncias e verificar a implementação </t>
    </r>
    <r>
      <rPr>
        <sz val="8"/>
        <color rgb="FF0000CC"/>
        <rFont val="Arial"/>
        <family val="2"/>
      </rPr>
      <t>dos ajustes.</t>
    </r>
  </si>
  <si>
    <r>
      <t>d) Atualização das estratégias , seus</t>
    </r>
    <r>
      <rPr>
        <b/>
        <sz val="10"/>
        <color rgb="FF0000CC"/>
        <rFont val="Calibri"/>
        <family val="2"/>
        <scheme val="minor"/>
      </rPr>
      <t xml:space="preserve"> indicadores  e metas de curto e longo</t>
    </r>
    <r>
      <rPr>
        <b/>
        <sz val="10"/>
        <rFont val="Calibri"/>
        <family val="2"/>
        <scheme val="minor"/>
      </rPr>
      <t xml:space="preserve"> prazos</t>
    </r>
  </si>
  <si>
    <r>
      <t xml:space="preserve">Rever e escolher , considerando as mudanças de cenários, entre as estratégias potenciais, aquelas a serem adotadas para maximizar a produtividade, a sustentabilidade , </t>
    </r>
    <r>
      <rPr>
        <sz val="8"/>
        <color rgb="FF0000CC"/>
        <rFont val="Arial"/>
        <family val="2"/>
      </rPr>
      <t>incluindo a descarbonização do negócio</t>
    </r>
    <r>
      <rPr>
        <sz val="8"/>
        <rFont val="Arial"/>
        <family val="2"/>
      </rPr>
      <t>, e a competitividade, bem como para alcançar ou manter a liderança, onde aplicável,</t>
    </r>
    <r>
      <rPr>
        <sz val="8"/>
        <color rgb="FF0000CC"/>
        <rFont val="Arial"/>
        <family val="2"/>
      </rPr>
      <t xml:space="preserve"> definindo indicadores  para avaliar o progresso das estratégias escolhidas.</t>
    </r>
  </si>
  <si>
    <r>
      <t xml:space="preserve">Compatibilizar </t>
    </r>
    <r>
      <rPr>
        <sz val="8"/>
        <color rgb="FF0000CC"/>
        <rFont val="Arial"/>
        <family val="2"/>
      </rPr>
      <t>os indicadores e</t>
    </r>
    <r>
      <rPr>
        <sz val="8"/>
        <rFont val="Arial"/>
        <family val="2"/>
      </rPr>
      <t xml:space="preserve"> metas para os processos definidos com</t>
    </r>
    <r>
      <rPr>
        <sz val="8"/>
        <color rgb="FF0000CC"/>
        <rFont val="Arial"/>
        <family val="2"/>
      </rPr>
      <t xml:space="preserve"> os indicadores e</t>
    </r>
    <r>
      <rPr>
        <sz val="8"/>
        <rFont val="Arial"/>
        <family val="2"/>
      </rPr>
      <t xml:space="preserve"> metas estratégicas, dando início ao planejamento dos processos (Critério 7)</t>
    </r>
  </si>
  <si>
    <r>
      <t>Criar credibilidade, admiração, confiança, preferência e imagem positiva na organização e seus produtos, especialmente nos mercados-alvo;</t>
    </r>
    <r>
      <rPr>
        <sz val="8"/>
        <color rgb="FF0000CC"/>
        <rFont val="Arial"/>
        <family val="2"/>
      </rPr>
      <t xml:space="preserve"> proteger as marcas contra exposição incompatível  com os valores e princípios, com a ética e a integridade da informação e</t>
    </r>
    <r>
      <rPr>
        <sz val="8"/>
        <rFont val="Arial"/>
        <family val="2"/>
      </rPr>
      <t xml:space="preserve"> avaliar a reputação ou imagem pretendida (posicionamento competitivo) para a organização, inclusive relativa ao desenvolvimento sustentável.</t>
    </r>
  </si>
  <si>
    <r>
      <t>Quantificar o retorno real das ações para o desenvolvimento sustentável</t>
    </r>
    <r>
      <rPr>
        <sz val="8"/>
        <color rgb="FF0000CC"/>
        <rFont val="Arial"/>
        <family val="2"/>
      </rPr>
      <t>, incluindo para a descarbonização do negócio.</t>
    </r>
  </si>
  <si>
    <r>
      <t xml:space="preserve">a) Mapeamento </t>
    </r>
    <r>
      <rPr>
        <b/>
        <sz val="10"/>
        <color rgb="FF0000CC"/>
        <rFont val="Calibri"/>
        <family val="2"/>
        <scheme val="minor"/>
      </rPr>
      <t>de</t>
    </r>
    <r>
      <rPr>
        <b/>
        <sz val="10"/>
        <rFont val="Calibri"/>
        <family val="2"/>
        <scheme val="minor"/>
      </rPr>
      <t xml:space="preserve"> conhecimentos </t>
    </r>
  </si>
  <si>
    <r>
      <t xml:space="preserve">Identificar e separar, entre eventos recorrentes ou episódicos, os conhecimentos mais importantes que ainda precisam ser internalizados na organização, a partir das competências essenciais que faltam ou que podem vir a faltar para o êxito das estratégias, inclusive de desenvolvimento sustentável e de emprego da inteligência artificial, </t>
    </r>
    <r>
      <rPr>
        <sz val="8"/>
        <color rgb="FF0000CC"/>
        <rFont val="Arial"/>
        <family val="2"/>
      </rPr>
      <t>esta</t>
    </r>
    <r>
      <rPr>
        <sz val="8"/>
        <rFont val="Arial"/>
        <family val="2"/>
      </rPr>
      <t>belecer os fatores de desempenho mais importantes sobre o conhecimento na organização e definir os indicadores essenciais associados aos fatores.</t>
    </r>
  </si>
  <si>
    <r>
      <t xml:space="preserve">Captar e </t>
    </r>
    <r>
      <rPr>
        <sz val="8"/>
        <color rgb="FF0000CC"/>
        <rFont val="Arial"/>
        <family val="2"/>
      </rPr>
      <t xml:space="preserve">desenvolver,  por meio de parcerias com a academia e outros parceiros, quando aplicável, </t>
    </r>
    <r>
      <rPr>
        <sz val="8"/>
        <rFont val="Arial"/>
        <family val="2"/>
      </rPr>
      <t>disseminar e proteger o conhecimento na organização a fim de se obter  tempestivamente e não perder, as competências essenciais para o êxito das estratégias.</t>
    </r>
  </si>
  <si>
    <r>
      <t xml:space="preserve">Desenvolver uma cultura e processos que propiciem a incorporação ágil, permanente e adaptativa da tecnologia digital emergente nos produtos, processos e no negócio, especialmente da </t>
    </r>
    <r>
      <rPr>
        <i/>
        <sz val="8"/>
        <rFont val="Arial"/>
        <family val="2"/>
      </rPr>
      <t>inteligência artificial</t>
    </r>
    <r>
      <rPr>
        <sz val="8"/>
        <rFont val="Arial"/>
        <family val="2"/>
      </rPr>
      <t>, melhorando o seu desempenho e a integração digital com clientes e outras partes interessadas. Estabelecer os fatores de desempenho mais importantes sobre a adaptação digital na organização e definir os indicadores essenciais associados aos fatores.</t>
    </r>
  </si>
  <si>
    <r>
      <t xml:space="preserve">Estabelecer </t>
    </r>
    <r>
      <rPr>
        <sz val="8"/>
        <color rgb="FF0000CC"/>
        <rFont val="Arial"/>
        <family val="2"/>
      </rPr>
      <t>diretrizes</t>
    </r>
    <r>
      <rPr>
        <sz val="8"/>
        <color rgb="FF000000"/>
        <rFont val="Arial"/>
        <family val="2"/>
      </rPr>
      <t xml:space="preserve"> e fatores de desempenho mais importantes para a segurança das informações e definir os indicadores essenciais associados aos fatores,</t>
    </r>
    <r>
      <rPr>
        <sz val="8"/>
        <color rgb="FF0000CC"/>
        <rFont val="Arial"/>
        <family val="2"/>
      </rPr>
      <t xml:space="preserve"> mantendo e testando</t>
    </r>
    <r>
      <rPr>
        <sz val="8"/>
        <color rgb="FF000000"/>
        <rFont val="Arial"/>
        <family val="2"/>
      </rPr>
      <t xml:space="preserve"> um ambiente seguro e resiliente de </t>
    </r>
    <r>
      <rPr>
        <sz val="8"/>
        <color rgb="FF0000CC"/>
        <rFont val="Arial"/>
        <family val="2"/>
      </rPr>
      <t>acesso</t>
    </r>
    <r>
      <rPr>
        <sz val="8"/>
        <color rgb="FF000000"/>
        <rFont val="Arial"/>
        <family val="2"/>
      </rPr>
      <t xml:space="preserve">, coleta, recebimento, tratamento, geração, armazenamento, </t>
    </r>
    <r>
      <rPr>
        <sz val="8"/>
        <color rgb="FF0000CC"/>
        <rFont val="Arial"/>
        <family val="2"/>
      </rPr>
      <t>com</t>
    </r>
    <r>
      <rPr>
        <sz val="8"/>
        <color rgb="FF000000"/>
        <rFont val="Arial"/>
        <family val="2"/>
      </rPr>
      <t xml:space="preserve">unicação, </t>
    </r>
    <r>
      <rPr>
        <sz val="8"/>
        <color rgb="FF0000CC"/>
        <rFont val="Arial"/>
        <family val="2"/>
      </rPr>
      <t xml:space="preserve">garantia de confidencialidade, autenticidade, integridade, disponibilidade </t>
    </r>
    <r>
      <rPr>
        <sz val="8"/>
        <rFont val="Arial"/>
        <family val="2"/>
      </rPr>
      <t>e proteção</t>
    </r>
    <r>
      <rPr>
        <sz val="8"/>
        <color rgb="FF0000CC"/>
        <rFont val="Arial"/>
        <family val="2"/>
      </rPr>
      <t xml:space="preserve"> contra ciberataques</t>
    </r>
    <r>
      <rPr>
        <sz val="8"/>
        <color rgb="FF000000"/>
        <rFont val="Arial"/>
        <family val="2"/>
      </rPr>
      <t xml:space="preserve">, no âmbito dos processos da organização, inclusive de uso seguro de </t>
    </r>
    <r>
      <rPr>
        <sz val="8"/>
        <color rgb="FF0000CC"/>
        <rFont val="Arial"/>
        <family val="2"/>
      </rPr>
      <t>inteligência artificial</t>
    </r>
    <r>
      <rPr>
        <sz val="8"/>
        <color rgb="FF000000"/>
        <rFont val="Arial"/>
        <family val="2"/>
      </rPr>
      <t xml:space="preserve"> nessas atividades. </t>
    </r>
  </si>
  <si>
    <r>
      <t xml:space="preserve">d) Desenvolvimento </t>
    </r>
    <r>
      <rPr>
        <b/>
        <sz val="10"/>
        <color rgb="FF0000CC"/>
        <rFont val="Calibri"/>
        <family val="2"/>
        <scheme val="minor"/>
      </rPr>
      <t xml:space="preserve">de equipes </t>
    </r>
    <r>
      <rPr>
        <b/>
        <sz val="10"/>
        <rFont val="Calibri"/>
        <family val="2"/>
        <scheme val="minor"/>
      </rPr>
      <t>de alta performance</t>
    </r>
  </si>
  <si>
    <r>
      <t xml:space="preserve">Tornar as pessoas </t>
    </r>
    <r>
      <rPr>
        <sz val="8"/>
        <color rgb="FF0000CC"/>
        <rFont val="Arial"/>
        <family val="2"/>
      </rPr>
      <t>mais preparadas para</t>
    </r>
    <r>
      <rPr>
        <sz val="8"/>
        <rFont val="Arial"/>
        <family val="2"/>
      </rPr>
      <t xml:space="preserve"> realizar as funções para as quais foram designadas </t>
    </r>
    <r>
      <rPr>
        <sz val="8"/>
        <color rgb="FF0000CC"/>
        <rFont val="Arial"/>
        <family val="2"/>
      </rPr>
      <t>ou têm potencial, e para trabalhar em equipe, por meio do estabelecimento de objetivos e metas; feedback de desempenho; planos de desenvolvimento de competências profissionais, de cidadania e comportamentais; incentivos e reconhecimento.</t>
    </r>
  </si>
  <si>
    <t>Otimizar as equipes selecionando, interna ou externamente, pessoas que tenham perfil e competências compatíveis com as requeridas, adequando suas competências e  integrando-as com a cultura organizacional atual e desejada.</t>
  </si>
  <si>
    <r>
      <t xml:space="preserve">c) Desenvolvimento de líderes atuais e potenciais </t>
    </r>
    <r>
      <rPr>
        <b/>
        <sz val="10"/>
        <color rgb="FF0000CC"/>
        <rFont val="Calibri"/>
        <family val="2"/>
        <scheme val="minor"/>
      </rPr>
      <t>de diferentes níveis</t>
    </r>
  </si>
  <si>
    <r>
      <t>Melhorar as competências definidas para os diferentes níveis de líderes - atuais e potenciais -</t>
    </r>
    <r>
      <rPr>
        <sz val="8"/>
        <color rgb="FF0000CC"/>
        <rFont val="Arial"/>
        <family val="2"/>
      </rPr>
      <t xml:space="preserve">  incluindo as relativas ao gerenciamento de pessoas e ao desenvolvimento de gestores por seus líderes.</t>
    </r>
  </si>
  <si>
    <t>Bônus</t>
  </si>
  <si>
    <r>
      <t xml:space="preserve">O documento com os Critérios PPQG ESG 2024 estão disponíveis no site www.ppqg.org.br na aba 'Serviços' opção 'Publicações Gratuitas'.
Os Critérios de 1 a 7 avaliam Processos Gerenciais e os Itens de 8.1 a 8.7 avaliam os Resultados no Critério 8.
A pontuação alcançada na avaliação é apresentada na aba 'Quadro Geral'.
Para planilha não licenciada, o cálculo é válido apenas para Critério 1 e Item 8.7.
Para licenciar e </t>
    </r>
    <r>
      <rPr>
        <b/>
        <sz val="10"/>
        <color theme="1"/>
        <rFont val="Calibri"/>
        <family val="2"/>
        <scheme val="minor"/>
      </rPr>
      <t>ter garantia contra falhas e suporte remoto</t>
    </r>
    <r>
      <rPr>
        <sz val="10"/>
        <color theme="1"/>
        <rFont val="Calibri"/>
        <family val="2"/>
        <scheme val="minor"/>
      </rPr>
      <t xml:space="preserve">, solicitar token numérico de licenciamento, passando o CNPJ e Nome da Empresa ou Instituição para 'ajuda@compumax.com.br' ou, se for Examinador do ciclo, solicitar ao IPEG. A renovação anual do token é gratuita para a planilha do ciclo e deve ser solicitada no email citado.
As abas de 1 a 8.7 estão protegidas pela senha "/" para proteger fórmulas contra alteração acidental. </t>
    </r>
  </si>
  <si>
    <t>MEGplan MEGIA 2025</t>
  </si>
  <si>
    <t>Prática</t>
  </si>
  <si>
    <t>IA?</t>
  </si>
  <si>
    <t>Orig?</t>
  </si>
  <si>
    <t>VERSÃO V2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</si>
</sst>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R$&quot;* #,##0.00_-;\-&quot;R$&quot;* #,##0.00_-;_-&quot;R$&quot;* &quot;-&quot;??_-;_-@_-"/>
    <numFmt numFmtId="165" formatCode="0.0"/>
  </numFmts>
  <fonts count="10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6"/>
      <color theme="1"/>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b/>
      <sz val="7"/>
      <color theme="1"/>
      <name val="Calibri"/>
      <family val="2"/>
      <scheme val="minor"/>
    </font>
    <font>
      <b/>
      <sz val="11"/>
      <color rgb="FF0000CC"/>
      <name val="Calibri"/>
      <family val="2"/>
      <scheme val="minor"/>
    </font>
    <font>
      <sz val="10"/>
      <color rgb="FF0000CC"/>
      <name val="Calibri"/>
      <family val="2"/>
      <scheme val="minor"/>
    </font>
    <font>
      <b/>
      <sz val="12"/>
      <color theme="1"/>
      <name val="Calibri"/>
      <family val="2"/>
      <scheme val="minor"/>
    </font>
    <font>
      <sz val="5"/>
      <color theme="1"/>
      <name val="Calibri"/>
      <family val="2"/>
      <scheme val="minor"/>
    </font>
    <font>
      <sz val="9"/>
      <color indexed="81"/>
      <name val="Tahoma"/>
      <family val="2"/>
    </font>
    <font>
      <b/>
      <sz val="9"/>
      <color indexed="81"/>
      <name val="Arial"/>
      <family val="2"/>
    </font>
    <font>
      <sz val="9"/>
      <color indexed="81"/>
      <name val="Arial"/>
      <family val="2"/>
    </font>
    <font>
      <sz val="10"/>
      <color indexed="81"/>
      <name val="Tahoma"/>
      <family val="2"/>
    </font>
    <font>
      <sz val="10"/>
      <color rgb="FF0000CC"/>
      <name val="Arial"/>
      <family val="2"/>
    </font>
    <font>
      <b/>
      <sz val="10"/>
      <name val="Calibri"/>
      <family val="2"/>
      <scheme val="minor"/>
    </font>
    <font>
      <sz val="10"/>
      <color indexed="81"/>
      <name val="Arial"/>
      <family val="2"/>
    </font>
    <font>
      <b/>
      <sz val="16"/>
      <color theme="1"/>
      <name val="Calibri"/>
      <family val="2"/>
      <scheme val="minor"/>
    </font>
    <font>
      <b/>
      <sz val="14"/>
      <color theme="1"/>
      <name val="Calibri"/>
      <family val="2"/>
      <scheme val="minor"/>
    </font>
    <font>
      <b/>
      <sz val="9"/>
      <color rgb="FF0000CC"/>
      <name val="Calibri"/>
      <family val="2"/>
      <scheme val="minor"/>
    </font>
    <font>
      <sz val="9"/>
      <color theme="1"/>
      <name val="Calibri"/>
      <family val="2"/>
      <scheme val="minor"/>
    </font>
    <font>
      <i/>
      <sz val="9"/>
      <color theme="1"/>
      <name val="Calibri"/>
      <family val="2"/>
      <scheme val="minor"/>
    </font>
    <font>
      <b/>
      <sz val="9"/>
      <name val="Calibri"/>
      <family val="2"/>
      <scheme val="minor"/>
    </font>
    <font>
      <sz val="20"/>
      <color theme="1"/>
      <name val="Calibri"/>
      <family val="2"/>
      <scheme val="minor"/>
    </font>
    <font>
      <b/>
      <sz val="8"/>
      <color theme="1"/>
      <name val="Calibri"/>
      <family val="2"/>
      <scheme val="minor"/>
    </font>
    <font>
      <sz val="11"/>
      <name val="Calibri"/>
      <family val="2"/>
      <scheme val="minor"/>
    </font>
    <font>
      <sz val="20"/>
      <color rgb="FF0000CC"/>
      <name val="Arial"/>
      <family val="2"/>
    </font>
    <font>
      <b/>
      <sz val="20"/>
      <name val="Calibri"/>
      <family val="2"/>
      <scheme val="minor"/>
    </font>
    <font>
      <b/>
      <sz val="10"/>
      <color rgb="FF0000CC"/>
      <name val="Arial"/>
      <family val="2"/>
    </font>
    <font>
      <b/>
      <sz val="10"/>
      <color rgb="FF0000CC"/>
      <name val="Calibri"/>
      <family val="2"/>
      <scheme val="minor"/>
    </font>
    <font>
      <sz val="16"/>
      <color theme="1"/>
      <name val="Calibri"/>
      <family val="2"/>
      <scheme val="minor"/>
    </font>
    <font>
      <sz val="16"/>
      <color rgb="FF0000CC"/>
      <name val="Arial"/>
      <family val="2"/>
    </font>
    <font>
      <b/>
      <sz val="7"/>
      <color rgb="FF0000CC"/>
      <name val="Calibri"/>
      <family val="2"/>
      <scheme val="minor"/>
    </font>
    <font>
      <b/>
      <sz val="11"/>
      <name val="Calibri"/>
      <family val="2"/>
      <scheme val="minor"/>
    </font>
    <font>
      <b/>
      <sz val="10"/>
      <color theme="1"/>
      <name val="Arial"/>
      <family val="2"/>
    </font>
    <font>
      <b/>
      <sz val="10"/>
      <color rgb="FF000000"/>
      <name val="Arial"/>
      <family val="2"/>
    </font>
    <font>
      <b/>
      <sz val="9"/>
      <color rgb="FF000000"/>
      <name val="Arial"/>
      <family val="2"/>
    </font>
    <font>
      <sz val="9"/>
      <color rgb="FF000000"/>
      <name val="Arial"/>
      <family val="2"/>
    </font>
    <font>
      <b/>
      <sz val="6"/>
      <color theme="1"/>
      <name val="Calibri"/>
      <family val="2"/>
      <scheme val="minor"/>
    </font>
    <font>
      <sz val="8"/>
      <name val="Calibri"/>
      <family val="2"/>
      <scheme val="minor"/>
    </font>
    <font>
      <sz val="7"/>
      <name val="Calibri"/>
      <family val="2"/>
      <scheme val="minor"/>
    </font>
    <font>
      <sz val="9"/>
      <name val="Calibri"/>
      <family val="2"/>
      <scheme val="minor"/>
    </font>
    <font>
      <sz val="9"/>
      <name val="Arial"/>
      <family val="2"/>
    </font>
    <font>
      <sz val="6"/>
      <name val="Calibri"/>
      <family val="2"/>
      <scheme val="minor"/>
    </font>
    <font>
      <b/>
      <sz val="9"/>
      <color indexed="81"/>
      <name val="Tahoma"/>
      <family val="2"/>
    </font>
    <font>
      <b/>
      <sz val="9"/>
      <color theme="1"/>
      <name val="Calibri"/>
      <family val="2"/>
      <scheme val="minor"/>
    </font>
    <font>
      <b/>
      <sz val="11"/>
      <color rgb="FFFF0000"/>
      <name val="Calibri"/>
      <family val="2"/>
      <scheme val="minor"/>
    </font>
    <font>
      <b/>
      <sz val="18"/>
      <name val="Calibri"/>
      <family val="2"/>
      <scheme val="minor"/>
    </font>
    <font>
      <b/>
      <sz val="14"/>
      <name val="Calibri"/>
      <family val="2"/>
      <scheme val="minor"/>
    </font>
    <font>
      <sz val="7"/>
      <color theme="1"/>
      <name val="Calibri"/>
      <family val="2"/>
      <scheme val="minor"/>
    </font>
    <font>
      <b/>
      <sz val="8"/>
      <name val="Arial"/>
      <family val="2"/>
    </font>
    <font>
      <b/>
      <sz val="9"/>
      <name val="Arial"/>
      <family val="2"/>
    </font>
    <font>
      <b/>
      <sz val="12"/>
      <color rgb="FF0000CC"/>
      <name val="Calibri"/>
      <family val="2"/>
      <scheme val="minor"/>
    </font>
    <font>
      <b/>
      <sz val="12"/>
      <color rgb="FFFF3300"/>
      <name val="Calibri"/>
      <family val="2"/>
      <scheme val="minor"/>
    </font>
    <font>
      <b/>
      <sz val="8"/>
      <color rgb="FF0000CC"/>
      <name val="Calibri"/>
      <family val="2"/>
      <scheme val="minor"/>
    </font>
    <font>
      <sz val="11"/>
      <color rgb="FF0000CC"/>
      <name val="Calibri"/>
      <family val="2"/>
      <scheme val="minor"/>
    </font>
    <font>
      <b/>
      <sz val="10"/>
      <color indexed="81"/>
      <name val="Tahoma"/>
      <family val="2"/>
    </font>
    <font>
      <sz val="11"/>
      <color indexed="81"/>
      <name val="Tahoma"/>
      <family val="2"/>
    </font>
    <font>
      <b/>
      <sz val="8"/>
      <name val="Calibri"/>
      <family val="2"/>
      <scheme val="minor"/>
    </font>
    <font>
      <b/>
      <sz val="5"/>
      <color theme="0" tint="-0.249977111117893"/>
      <name val="Calibri"/>
      <family val="2"/>
      <scheme val="minor"/>
    </font>
    <font>
      <b/>
      <sz val="12"/>
      <color theme="0" tint="-0.499984740745262"/>
      <name val="Calibri"/>
      <family val="2"/>
      <scheme val="minor"/>
    </font>
    <font>
      <b/>
      <sz val="12"/>
      <name val="Calibri"/>
      <family val="2"/>
      <scheme val="minor"/>
    </font>
    <font>
      <sz val="6"/>
      <color theme="0" tint="-0.34998626667073579"/>
      <name val="Calibri"/>
      <family val="2"/>
      <scheme val="minor"/>
    </font>
    <font>
      <sz val="12"/>
      <color theme="1"/>
      <name val="Calibri"/>
      <family val="2"/>
      <scheme val="minor"/>
    </font>
    <font>
      <sz val="12"/>
      <color rgb="FFFF3300"/>
      <name val="Calibri"/>
      <family val="2"/>
      <scheme val="minor"/>
    </font>
    <font>
      <b/>
      <sz val="10"/>
      <name val="Arial"/>
      <family val="2"/>
    </font>
    <font>
      <u/>
      <sz val="10"/>
      <color indexed="81"/>
      <name val="Tahoma"/>
      <family val="2"/>
    </font>
    <font>
      <b/>
      <sz val="6"/>
      <color theme="0" tint="-0.499984740745262"/>
      <name val="Calibri"/>
      <family val="2"/>
      <scheme val="minor"/>
    </font>
    <font>
      <sz val="10"/>
      <color rgb="FF000000"/>
      <name val="Arial"/>
      <family val="2"/>
    </font>
    <font>
      <sz val="10"/>
      <color theme="1"/>
      <name val="Arial"/>
      <family val="2"/>
    </font>
    <font>
      <b/>
      <sz val="10"/>
      <color theme="9" tint="-0.249977111117893"/>
      <name val="Calibri"/>
      <family val="2"/>
      <scheme val="minor"/>
    </font>
    <font>
      <sz val="11"/>
      <color theme="2"/>
      <name val="Calibri"/>
      <family val="2"/>
      <scheme val="minor"/>
    </font>
    <font>
      <sz val="8"/>
      <color rgb="FFFF0000"/>
      <name val="Calibri"/>
      <family val="2"/>
      <scheme val="minor"/>
    </font>
    <font>
      <sz val="8"/>
      <color indexed="81"/>
      <name val="Arial"/>
      <family val="2"/>
    </font>
    <font>
      <sz val="9"/>
      <color indexed="81"/>
      <name val="Segoe UI"/>
      <family val="2"/>
    </font>
    <font>
      <b/>
      <sz val="8"/>
      <color rgb="FF000099"/>
      <name val="Calibri"/>
      <family val="2"/>
      <scheme val="minor"/>
    </font>
    <font>
      <sz val="8"/>
      <color rgb="FF000000"/>
      <name val="Arial"/>
      <family val="2"/>
    </font>
    <font>
      <sz val="8"/>
      <color rgb="FF0000CC"/>
      <name val="Arial"/>
      <family val="2"/>
    </font>
    <font>
      <sz val="8"/>
      <name val="Arial"/>
      <family val="2"/>
    </font>
    <font>
      <i/>
      <sz val="8"/>
      <name val="Arial"/>
      <family val="2"/>
    </font>
    <font>
      <sz val="6"/>
      <color rgb="FF0000CC"/>
      <name val="Calibri"/>
      <family val="2"/>
      <scheme val="minor"/>
    </font>
    <font>
      <b/>
      <sz val="10"/>
      <color indexed="81"/>
      <name val="Arial"/>
      <family val="2"/>
    </font>
    <font>
      <i/>
      <sz val="10"/>
      <color indexed="81"/>
      <name val="Arial"/>
      <family val="2"/>
    </font>
    <font>
      <i/>
      <sz val="10"/>
      <color indexed="81"/>
      <name val="Tahoma"/>
      <family val="2"/>
    </font>
    <font>
      <b/>
      <sz val="6"/>
      <color rgb="FF000099"/>
      <name val="Calibri"/>
      <family val="2"/>
      <scheme val="minor"/>
    </font>
    <font>
      <sz val="7"/>
      <color rgb="FF0000CC"/>
      <name val="Calibri"/>
      <family val="2"/>
      <scheme val="minor"/>
    </font>
    <font>
      <b/>
      <sz val="9"/>
      <color indexed="81"/>
      <name val="Segoe UI"/>
      <family val="2"/>
    </font>
    <font>
      <b/>
      <sz val="8"/>
      <color indexed="81"/>
      <name val="Arial"/>
      <family val="2"/>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D9D9D9"/>
        <bgColor indexed="64"/>
      </patternFill>
    </fill>
    <fill>
      <patternFill patternType="solid">
        <fgColor rgb="FFE0E0E0"/>
        <bgColor indexed="64"/>
      </patternFill>
    </fill>
    <fill>
      <patternFill patternType="solid">
        <fgColor rgb="FFEFEFEF"/>
        <bgColor indexed="64"/>
      </patternFill>
    </fill>
    <fill>
      <patternFill patternType="solid">
        <fgColor theme="4" tint="0.59999389629810485"/>
        <bgColor indexed="64"/>
      </patternFill>
    </fill>
    <fill>
      <patternFill patternType="solid">
        <fgColor indexed="27"/>
        <bgColor indexed="64"/>
      </patternFill>
    </fill>
    <fill>
      <patternFill patternType="solid">
        <fgColor theme="0"/>
        <bgColor indexed="64"/>
      </patternFill>
    </fill>
    <fill>
      <patternFill patternType="solid">
        <fgColor theme="7"/>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9999"/>
        <bgColor indexed="64"/>
      </patternFill>
    </fill>
    <fill>
      <patternFill patternType="solid">
        <fgColor theme="6" tint="0.39997558519241921"/>
        <bgColor indexed="64"/>
      </patternFill>
    </fill>
    <fill>
      <patternFill patternType="solid">
        <fgColor theme="7" tint="0.59999389629810485"/>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374151"/>
      </left>
      <right style="thin">
        <color rgb="FF374151"/>
      </right>
      <top style="thin">
        <color rgb="FF374151"/>
      </top>
      <bottom style="thin">
        <color rgb="FF374151"/>
      </bottom>
      <diagonal/>
    </border>
    <border>
      <left style="thin">
        <color rgb="FF374151"/>
      </left>
      <right style="thin">
        <color rgb="FF374151"/>
      </right>
      <top style="thin">
        <color rgb="FF374151"/>
      </top>
      <bottom style="thin">
        <color rgb="FF000000"/>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379">
    <xf numFmtId="0" fontId="0" fillId="0" borderId="0" xfId="0"/>
    <xf numFmtId="0" fontId="18" fillId="0" borderId="0" xfId="0" applyFont="1" applyAlignment="1">
      <alignment horizontal="center" vertical="center"/>
    </xf>
    <xf numFmtId="0" fontId="0" fillId="0" borderId="0" xfId="0" applyAlignment="1">
      <alignment wrapText="1"/>
    </xf>
    <xf numFmtId="0" fontId="21" fillId="0" borderId="0" xfId="0" applyFont="1" applyAlignment="1">
      <alignment horizontal="left"/>
    </xf>
    <xf numFmtId="0" fontId="0" fillId="0" borderId="10" xfId="0" applyBorder="1" applyAlignment="1">
      <alignment wrapText="1"/>
    </xf>
    <xf numFmtId="0" fontId="21" fillId="0" borderId="10" xfId="0" applyFont="1" applyBorder="1" applyAlignment="1">
      <alignment horizontal="center" vertical="center"/>
    </xf>
    <xf numFmtId="0" fontId="0" fillId="33" borderId="0" xfId="0" applyFill="1"/>
    <xf numFmtId="0" fontId="16" fillId="33" borderId="0" xfId="0" applyFont="1" applyFill="1"/>
    <xf numFmtId="0" fontId="21" fillId="33" borderId="10" xfId="0" applyFont="1" applyFill="1" applyBorder="1" applyAlignment="1">
      <alignment horizontal="center" vertical="center"/>
    </xf>
    <xf numFmtId="0" fontId="18" fillId="33" borderId="10" xfId="0" applyFont="1" applyFill="1" applyBorder="1" applyAlignment="1">
      <alignment horizontal="center" vertical="center"/>
    </xf>
    <xf numFmtId="0" fontId="26" fillId="0" borderId="0" xfId="0" applyFont="1"/>
    <xf numFmtId="0" fontId="26" fillId="0" borderId="0" xfId="0" applyFont="1" applyAlignment="1">
      <alignment horizontal="center" vertical="center"/>
    </xf>
    <xf numFmtId="0" fontId="22" fillId="34" borderId="10" xfId="0" applyFont="1" applyFill="1" applyBorder="1" applyAlignment="1">
      <alignment horizontal="center" vertical="center"/>
    </xf>
    <xf numFmtId="0" fontId="31" fillId="0" borderId="10" xfId="0" applyFont="1" applyBorder="1" applyAlignment="1" applyProtection="1">
      <alignment horizontal="left" vertical="top"/>
      <protection locked="0"/>
    </xf>
    <xf numFmtId="0" fontId="18" fillId="0" borderId="10" xfId="0" applyFont="1" applyBorder="1" applyAlignment="1">
      <alignment horizontal="center" vertical="center"/>
    </xf>
    <xf numFmtId="0" fontId="16" fillId="0" borderId="10" xfId="0" applyFont="1" applyBorder="1" applyAlignment="1">
      <alignment wrapText="1"/>
    </xf>
    <xf numFmtId="0" fontId="18" fillId="34" borderId="13" xfId="0" applyFont="1" applyFill="1" applyBorder="1" applyAlignment="1">
      <alignment horizontal="center" vertical="center"/>
    </xf>
    <xf numFmtId="0" fontId="21" fillId="34" borderId="15" xfId="0" applyFont="1" applyFill="1" applyBorder="1" applyAlignment="1">
      <alignment horizontal="left"/>
    </xf>
    <xf numFmtId="0" fontId="18" fillId="34" borderId="15" xfId="0" applyFont="1" applyFill="1" applyBorder="1" applyAlignment="1">
      <alignment horizontal="center" vertical="center"/>
    </xf>
    <xf numFmtId="0" fontId="25" fillId="34" borderId="15" xfId="0" applyFont="1" applyFill="1" applyBorder="1" applyAlignment="1">
      <alignment horizontal="left"/>
    </xf>
    <xf numFmtId="0" fontId="21" fillId="34" borderId="15" xfId="0" applyFont="1" applyFill="1" applyBorder="1" applyAlignment="1">
      <alignment horizontal="center" vertical="center"/>
    </xf>
    <xf numFmtId="0" fontId="18" fillId="33" borderId="12" xfId="0" applyFont="1" applyFill="1" applyBorder="1" applyAlignment="1">
      <alignment horizontal="center" vertical="center"/>
    </xf>
    <xf numFmtId="0" fontId="21" fillId="33" borderId="12" xfId="0" applyFont="1" applyFill="1" applyBorder="1" applyAlignment="1">
      <alignment horizontal="center" vertical="center"/>
    </xf>
    <xf numFmtId="0" fontId="25" fillId="34" borderId="15" xfId="0" applyFont="1" applyFill="1" applyBorder="1" applyAlignment="1">
      <alignment wrapText="1"/>
    </xf>
    <xf numFmtId="0" fontId="24" fillId="0" borderId="16" xfId="0" applyFont="1" applyBorder="1"/>
    <xf numFmtId="0" fontId="24" fillId="34" borderId="0" xfId="0" applyFont="1" applyFill="1"/>
    <xf numFmtId="0" fontId="24" fillId="34" borderId="18" xfId="0" applyFont="1" applyFill="1" applyBorder="1"/>
    <xf numFmtId="0" fontId="24" fillId="34" borderId="15" xfId="0" applyFont="1" applyFill="1" applyBorder="1"/>
    <xf numFmtId="0" fontId="19" fillId="0" borderId="0" xfId="0" applyFont="1"/>
    <xf numFmtId="9" fontId="36" fillId="33" borderId="10" xfId="43" applyFont="1" applyFill="1" applyBorder="1" applyAlignment="1">
      <alignment horizontal="center" vertical="center"/>
    </xf>
    <xf numFmtId="0" fontId="18" fillId="34" borderId="10" xfId="0" applyFont="1" applyFill="1" applyBorder="1" applyAlignment="1">
      <alignment horizontal="center" vertical="center"/>
    </xf>
    <xf numFmtId="0" fontId="19" fillId="0" borderId="10" xfId="0" applyFont="1" applyBorder="1"/>
    <xf numFmtId="0" fontId="0" fillId="33" borderId="0" xfId="0" applyFill="1" applyAlignment="1">
      <alignment horizontal="right"/>
    </xf>
    <xf numFmtId="0" fontId="0" fillId="0" borderId="0" xfId="0" applyAlignment="1">
      <alignment horizontal="right"/>
    </xf>
    <xf numFmtId="0" fontId="0" fillId="35" borderId="10" xfId="0" applyFill="1" applyBorder="1"/>
    <xf numFmtId="0" fontId="20" fillId="35" borderId="10" xfId="0" applyFont="1" applyFill="1" applyBorder="1"/>
    <xf numFmtId="0" fontId="0" fillId="33" borderId="10" xfId="0" applyFill="1" applyBorder="1"/>
    <xf numFmtId="0" fontId="19" fillId="33" borderId="10" xfId="0" applyFont="1" applyFill="1" applyBorder="1"/>
    <xf numFmtId="1" fontId="19" fillId="33" borderId="10" xfId="43" applyNumberFormat="1" applyFont="1" applyFill="1" applyBorder="1"/>
    <xf numFmtId="9" fontId="19" fillId="33" borderId="10" xfId="43" applyFont="1" applyFill="1" applyBorder="1"/>
    <xf numFmtId="0" fontId="38" fillId="33" borderId="0" xfId="0" applyFont="1" applyFill="1" applyAlignment="1">
      <alignment horizontal="right"/>
    </xf>
    <xf numFmtId="0" fontId="23" fillId="0" borderId="10" xfId="0" applyFont="1" applyBorder="1" applyAlignment="1" applyProtection="1">
      <alignment horizontal="center" vertical="center"/>
      <protection locked="0"/>
    </xf>
    <xf numFmtId="0" fontId="0" fillId="0" borderId="0" xfId="0" applyProtection="1">
      <protection locked="0"/>
    </xf>
    <xf numFmtId="0" fontId="0" fillId="0" borderId="0" xfId="0" applyAlignment="1" applyProtection="1">
      <alignment horizontal="right"/>
      <protection locked="0"/>
    </xf>
    <xf numFmtId="0" fontId="0" fillId="33" borderId="0" xfId="0" applyFill="1" applyProtection="1">
      <protection locked="0"/>
    </xf>
    <xf numFmtId="0" fontId="26" fillId="0" borderId="0" xfId="0" applyFont="1" applyProtection="1">
      <protection locked="0"/>
    </xf>
    <xf numFmtId="0" fontId="18" fillId="0" borderId="0" xfId="0" applyFont="1" applyAlignment="1" applyProtection="1">
      <alignment horizontal="center" vertical="center"/>
      <protection locked="0"/>
    </xf>
    <xf numFmtId="0" fontId="21" fillId="0" borderId="0" xfId="0" applyFont="1" applyAlignment="1" applyProtection="1">
      <alignment horizontal="left"/>
      <protection locked="0"/>
    </xf>
    <xf numFmtId="0" fontId="0" fillId="0" borderId="0" xfId="0" applyAlignment="1" applyProtection="1">
      <alignment wrapText="1"/>
      <protection locked="0"/>
    </xf>
    <xf numFmtId="0" fontId="19" fillId="0" borderId="0" xfId="0" applyFont="1" applyProtection="1">
      <protection locked="0"/>
    </xf>
    <xf numFmtId="0" fontId="39" fillId="33" borderId="10" xfId="0" applyFont="1" applyFill="1" applyBorder="1" applyAlignment="1" applyProtection="1">
      <alignment horizontal="left" vertical="center"/>
      <protection locked="0"/>
    </xf>
    <xf numFmtId="0" fontId="32" fillId="34" borderId="10" xfId="0" applyFont="1" applyFill="1" applyBorder="1" applyAlignment="1" applyProtection="1">
      <alignment horizontal="center" vertical="center" wrapText="1"/>
      <protection locked="0"/>
    </xf>
    <xf numFmtId="0" fontId="0" fillId="34" borderId="14" xfId="0" applyFill="1" applyBorder="1" applyProtection="1">
      <protection locked="0"/>
    </xf>
    <xf numFmtId="0" fontId="40" fillId="34" borderId="14" xfId="0" applyFont="1" applyFill="1" applyBorder="1" applyAlignment="1" applyProtection="1">
      <alignment horizontal="center" vertical="center"/>
      <protection locked="0"/>
    </xf>
    <xf numFmtId="0" fontId="44" fillId="0" borderId="10" xfId="0" applyFont="1" applyBorder="1" applyAlignment="1" applyProtection="1">
      <alignment horizontal="center" vertical="center"/>
      <protection locked="0"/>
    </xf>
    <xf numFmtId="0" fontId="24" fillId="0" borderId="10" xfId="0" applyFont="1" applyBorder="1" applyProtection="1">
      <protection locked="0"/>
    </xf>
    <xf numFmtId="0" fontId="45" fillId="0" borderId="10" xfId="0" applyFont="1" applyBorder="1" applyAlignment="1" applyProtection="1">
      <alignment horizontal="center" vertical="center"/>
      <protection locked="0"/>
    </xf>
    <xf numFmtId="0" fontId="31" fillId="34" borderId="14" xfId="0" applyFont="1" applyFill="1" applyBorder="1" applyAlignment="1" applyProtection="1">
      <alignment horizontal="left" vertical="top"/>
      <protection locked="0"/>
    </xf>
    <xf numFmtId="0" fontId="43" fillId="34" borderId="14" xfId="0" applyFont="1" applyFill="1" applyBorder="1" applyAlignment="1" applyProtection="1">
      <alignment horizontal="center" vertical="center"/>
      <protection locked="0"/>
    </xf>
    <xf numFmtId="0" fontId="43" fillId="0" borderId="10" xfId="0" quotePrefix="1" applyFont="1" applyBorder="1" applyAlignment="1" applyProtection="1">
      <alignment horizontal="center" vertical="center"/>
      <protection locked="0"/>
    </xf>
    <xf numFmtId="0" fontId="40" fillId="0" borderId="16" xfId="0" applyFont="1" applyBorder="1" applyAlignment="1" applyProtection="1">
      <alignment horizontal="center" vertical="center"/>
      <protection locked="0"/>
    </xf>
    <xf numFmtId="0" fontId="46" fillId="0" borderId="10" xfId="0" applyFont="1" applyBorder="1" applyAlignment="1" applyProtection="1">
      <alignment horizontal="center" vertical="center"/>
      <protection locked="0"/>
    </xf>
    <xf numFmtId="0" fontId="0" fillId="0" borderId="10" xfId="0" applyBorder="1" applyProtection="1">
      <protection locked="0"/>
    </xf>
    <xf numFmtId="0" fontId="40" fillId="0" borderId="10" xfId="0" applyFont="1" applyBorder="1" applyAlignment="1" applyProtection="1">
      <alignment horizontal="center" vertical="center"/>
      <protection locked="0"/>
    </xf>
    <xf numFmtId="0" fontId="24" fillId="0" borderId="23" xfId="0" applyFont="1" applyBorder="1" applyProtection="1">
      <protection locked="0"/>
    </xf>
    <xf numFmtId="0" fontId="46" fillId="0" borderId="18" xfId="0" applyFont="1" applyBorder="1" applyAlignment="1" applyProtection="1">
      <alignment horizontal="center" vertical="center"/>
      <protection locked="0"/>
    </xf>
    <xf numFmtId="0" fontId="0" fillId="0" borderId="18" xfId="0" applyBorder="1" applyProtection="1">
      <protection locked="0"/>
    </xf>
    <xf numFmtId="0" fontId="16" fillId="0" borderId="0" xfId="0" applyFont="1" applyAlignment="1" applyProtection="1">
      <alignment horizontal="center" vertical="center"/>
      <protection locked="0"/>
    </xf>
    <xf numFmtId="0" fontId="40" fillId="0" borderId="0" xfId="0" applyFont="1" applyAlignment="1" applyProtection="1">
      <alignment horizontal="center" vertical="center"/>
      <protection locked="0"/>
    </xf>
    <xf numFmtId="0" fontId="43" fillId="0" borderId="10" xfId="0" applyFont="1" applyBorder="1" applyAlignment="1" applyProtection="1">
      <alignment horizontal="center" vertical="center"/>
      <protection locked="0"/>
    </xf>
    <xf numFmtId="0" fontId="41" fillId="34" borderId="10" xfId="0" applyFont="1" applyFill="1" applyBorder="1" applyAlignment="1">
      <alignment horizontal="center" vertical="center"/>
    </xf>
    <xf numFmtId="0" fontId="0" fillId="0" borderId="10" xfId="0" applyBorder="1"/>
    <xf numFmtId="0" fontId="40" fillId="0" borderId="10" xfId="0" applyFont="1" applyBorder="1" applyAlignment="1">
      <alignment horizontal="center" vertical="center"/>
    </xf>
    <xf numFmtId="0" fontId="0" fillId="34" borderId="14" xfId="0" applyFill="1" applyBorder="1"/>
    <xf numFmtId="0" fontId="40" fillId="34" borderId="14" xfId="0" applyFont="1" applyFill="1" applyBorder="1" applyAlignment="1">
      <alignment horizontal="center" vertical="center"/>
    </xf>
    <xf numFmtId="0" fontId="40" fillId="0" borderId="11" xfId="0" applyFont="1" applyBorder="1" applyAlignment="1">
      <alignment horizontal="center" vertical="center"/>
    </xf>
    <xf numFmtId="0" fontId="16" fillId="0" borderId="10" xfId="0" applyFont="1" applyBorder="1" applyAlignment="1">
      <alignment horizontal="center" vertical="center"/>
    </xf>
    <xf numFmtId="0" fontId="16" fillId="0" borderId="0" xfId="0" applyFont="1" applyAlignment="1">
      <alignment horizontal="center" vertical="center"/>
    </xf>
    <xf numFmtId="0" fontId="40" fillId="0" borderId="0" xfId="0" applyFont="1" applyAlignment="1">
      <alignment horizontal="center" vertical="center"/>
    </xf>
    <xf numFmtId="0" fontId="47" fillId="33" borderId="10" xfId="0" applyFont="1" applyFill="1" applyBorder="1" applyAlignment="1" applyProtection="1">
      <alignment horizontal="center" vertical="center"/>
      <protection locked="0"/>
    </xf>
    <xf numFmtId="0" fontId="47" fillId="34" borderId="14" xfId="0" applyFont="1" applyFill="1" applyBorder="1" applyAlignment="1" applyProtection="1">
      <alignment horizontal="center" vertical="center"/>
      <protection locked="0"/>
    </xf>
    <xf numFmtId="0" fontId="47" fillId="0" borderId="12" xfId="0" applyFont="1" applyBorder="1" applyAlignment="1" applyProtection="1">
      <alignment horizontal="center" vertical="center"/>
      <protection locked="0"/>
    </xf>
    <xf numFmtId="0" fontId="47" fillId="0" borderId="10" xfId="0" applyFont="1" applyBorder="1" applyAlignment="1" applyProtection="1">
      <alignment horizontal="center" vertical="center"/>
      <protection locked="0"/>
    </xf>
    <xf numFmtId="0" fontId="48" fillId="0" borderId="10" xfId="0" quotePrefix="1" applyFont="1" applyBorder="1" applyAlignment="1" applyProtection="1">
      <alignment horizontal="center" vertical="center"/>
      <protection locked="0"/>
    </xf>
    <xf numFmtId="0" fontId="47" fillId="0" borderId="0" xfId="0" applyFont="1" applyAlignment="1" applyProtection="1">
      <alignment horizontal="center" vertical="center"/>
      <protection locked="0"/>
    </xf>
    <xf numFmtId="0" fontId="16" fillId="0" borderId="10" xfId="0" applyFont="1" applyBorder="1" applyAlignment="1" applyProtection="1">
      <alignment horizontal="center" vertical="center"/>
      <protection locked="0"/>
    </xf>
    <xf numFmtId="0" fontId="45" fillId="0" borderId="14" xfId="0" applyFont="1" applyBorder="1" applyAlignment="1" applyProtection="1">
      <alignment horizontal="center" vertical="center"/>
      <protection locked="0"/>
    </xf>
    <xf numFmtId="0" fontId="16" fillId="0" borderId="14" xfId="0" applyFont="1" applyBorder="1" applyAlignment="1" applyProtection="1">
      <alignment horizontal="center" vertical="center"/>
      <protection locked="0"/>
    </xf>
    <xf numFmtId="0" fontId="19" fillId="0" borderId="16" xfId="0" applyFont="1" applyBorder="1"/>
    <xf numFmtId="0" fontId="50" fillId="34" borderId="10" xfId="0" quotePrefix="1" applyFont="1" applyFill="1" applyBorder="1" applyAlignment="1" applyProtection="1">
      <alignment horizontal="center" vertical="center" wrapText="1"/>
      <protection locked="0"/>
    </xf>
    <xf numFmtId="0" fontId="25" fillId="33" borderId="0" xfId="0" applyFont="1" applyFill="1" applyAlignment="1">
      <alignment horizontal="left"/>
    </xf>
    <xf numFmtId="0" fontId="26" fillId="33" borderId="0" xfId="0" applyFont="1" applyFill="1"/>
    <xf numFmtId="0" fontId="24" fillId="34" borderId="16" xfId="0" applyFont="1" applyFill="1" applyBorder="1"/>
    <xf numFmtId="0" fontId="22" fillId="34" borderId="13" xfId="0" applyFont="1" applyFill="1" applyBorder="1" applyAlignment="1">
      <alignment horizontal="center" vertical="center"/>
    </xf>
    <xf numFmtId="0" fontId="22" fillId="34" borderId="15" xfId="0" applyFont="1" applyFill="1" applyBorder="1" applyAlignment="1">
      <alignment horizontal="center" vertical="center"/>
    </xf>
    <xf numFmtId="0" fontId="32" fillId="34" borderId="14" xfId="0" applyFont="1" applyFill="1" applyBorder="1" applyAlignment="1" applyProtection="1">
      <alignment horizontal="center" vertical="center" wrapText="1"/>
      <protection locked="0"/>
    </xf>
    <xf numFmtId="0" fontId="50" fillId="34" borderId="14" xfId="0" quotePrefix="1" applyFont="1" applyFill="1" applyBorder="1" applyAlignment="1" applyProtection="1">
      <alignment horizontal="center" vertical="center" wrapText="1"/>
      <protection locked="0"/>
    </xf>
    <xf numFmtId="0" fontId="0" fillId="34" borderId="10" xfId="0" applyFill="1" applyBorder="1" applyAlignment="1">
      <alignment wrapText="1"/>
    </xf>
    <xf numFmtId="0" fontId="52" fillId="37" borderId="10" xfId="0" applyFont="1" applyFill="1" applyBorder="1" applyAlignment="1">
      <alignment horizontal="justify" vertical="center" wrapText="1"/>
    </xf>
    <xf numFmtId="0" fontId="51" fillId="38" borderId="11" xfId="0" applyFont="1" applyFill="1" applyBorder="1" applyAlignment="1">
      <alignment horizontal="justify" vertical="center" wrapText="1"/>
    </xf>
    <xf numFmtId="0" fontId="52" fillId="0" borderId="16" xfId="0" applyFont="1" applyBorder="1" applyAlignment="1">
      <alignment horizontal="justify" vertical="center" wrapText="1"/>
    </xf>
    <xf numFmtId="0" fontId="52" fillId="37" borderId="16" xfId="0" applyFont="1" applyFill="1" applyBorder="1" applyAlignment="1">
      <alignment horizontal="justify" vertical="center" wrapText="1"/>
    </xf>
    <xf numFmtId="0" fontId="52" fillId="37" borderId="12" xfId="0" applyFont="1" applyFill="1" applyBorder="1" applyAlignment="1">
      <alignment horizontal="right" vertical="center" wrapText="1"/>
    </xf>
    <xf numFmtId="0" fontId="25" fillId="34" borderId="10" xfId="0" applyFont="1" applyFill="1" applyBorder="1" applyAlignment="1">
      <alignment horizontal="center"/>
    </xf>
    <xf numFmtId="0" fontId="52" fillId="37" borderId="10" xfId="0" applyFont="1" applyFill="1" applyBorder="1" applyAlignment="1">
      <alignment horizontal="right" vertical="center" wrapText="1"/>
    </xf>
    <xf numFmtId="0" fontId="41" fillId="34" borderId="10" xfId="0" applyFont="1" applyFill="1" applyBorder="1" applyAlignment="1">
      <alignment horizontal="center"/>
    </xf>
    <xf numFmtId="0" fontId="52" fillId="0" borderId="10" xfId="0" applyFont="1" applyBorder="1" applyAlignment="1">
      <alignment horizontal="justify" vertical="center" wrapText="1"/>
    </xf>
    <xf numFmtId="0" fontId="52" fillId="36" borderId="10" xfId="0" applyFont="1" applyFill="1" applyBorder="1" applyAlignment="1">
      <alignment horizontal="justify" vertical="center" wrapText="1"/>
    </xf>
    <xf numFmtId="0" fontId="51" fillId="0" borderId="10" xfId="0" applyFont="1" applyBorder="1" applyAlignment="1">
      <alignment horizontal="justify" vertical="center" wrapText="1"/>
    </xf>
    <xf numFmtId="0" fontId="53" fillId="37" borderId="16" xfId="0" applyFont="1" applyFill="1" applyBorder="1" applyAlignment="1">
      <alignment horizontal="right" vertical="center" wrapText="1"/>
    </xf>
    <xf numFmtId="0" fontId="53" fillId="37" borderId="10" xfId="0" applyFont="1" applyFill="1" applyBorder="1" applyAlignment="1">
      <alignment horizontal="right" vertical="center" wrapText="1"/>
    </xf>
    <xf numFmtId="9" fontId="23" fillId="33" borderId="10" xfId="43" applyFont="1" applyFill="1" applyBorder="1" applyAlignment="1">
      <alignment horizontal="center" vertical="center"/>
    </xf>
    <xf numFmtId="0" fontId="55" fillId="34" borderId="10" xfId="0" applyFont="1" applyFill="1" applyBorder="1" applyAlignment="1">
      <alignment horizontal="center"/>
    </xf>
    <xf numFmtId="9" fontId="57" fillId="34" borderId="10" xfId="43" applyFont="1" applyFill="1" applyBorder="1" applyAlignment="1">
      <alignment horizontal="center" vertical="center"/>
    </xf>
    <xf numFmtId="9" fontId="49" fillId="34" borderId="23" xfId="43" applyFont="1" applyFill="1" applyBorder="1" applyAlignment="1" applyProtection="1">
      <alignment horizontal="center" vertical="center"/>
    </xf>
    <xf numFmtId="0" fontId="0" fillId="34" borderId="0" xfId="0" applyFill="1" applyAlignment="1">
      <alignment wrapText="1"/>
    </xf>
    <xf numFmtId="9" fontId="49" fillId="34" borderId="10" xfId="43" applyFont="1" applyFill="1" applyBorder="1" applyAlignment="1" applyProtection="1">
      <alignment horizontal="center" vertical="center"/>
    </xf>
    <xf numFmtId="0" fontId="54" fillId="0" borderId="10" xfId="0" applyFont="1" applyBorder="1" applyAlignment="1">
      <alignment horizontal="right" vertical="center" wrapText="1"/>
    </xf>
    <xf numFmtId="0" fontId="59" fillId="33" borderId="10" xfId="0" applyFont="1" applyFill="1" applyBorder="1" applyAlignment="1">
      <alignment horizontal="right" vertical="center" wrapText="1"/>
    </xf>
    <xf numFmtId="0" fontId="21" fillId="34" borderId="10" xfId="0" applyFont="1" applyFill="1" applyBorder="1" applyAlignment="1">
      <alignment horizontal="left"/>
    </xf>
    <xf numFmtId="0" fontId="41" fillId="34" borderId="14" xfId="0" applyFont="1" applyFill="1" applyBorder="1" applyAlignment="1">
      <alignment horizontal="center" vertical="center"/>
    </xf>
    <xf numFmtId="0" fontId="18" fillId="34" borderId="16" xfId="0" applyFont="1" applyFill="1" applyBorder="1" applyAlignment="1">
      <alignment horizontal="center" vertical="center"/>
    </xf>
    <xf numFmtId="0" fontId="21" fillId="34" borderId="16" xfId="0" applyFont="1" applyFill="1" applyBorder="1" applyAlignment="1">
      <alignment horizontal="center" vertical="center"/>
    </xf>
    <xf numFmtId="0" fontId="18" fillId="34" borderId="11" xfId="0" applyFont="1" applyFill="1" applyBorder="1" applyAlignment="1">
      <alignment horizontal="center" vertical="center"/>
    </xf>
    <xf numFmtId="0" fontId="21" fillId="34" borderId="11" xfId="0" applyFont="1" applyFill="1" applyBorder="1" applyAlignment="1">
      <alignment horizontal="center" vertical="center"/>
    </xf>
    <xf numFmtId="0" fontId="24" fillId="34" borderId="20" xfId="0" applyFont="1" applyFill="1" applyBorder="1"/>
    <xf numFmtId="0" fontId="18" fillId="34" borderId="19" xfId="0" applyFont="1" applyFill="1" applyBorder="1" applyAlignment="1">
      <alignment horizontal="center" vertical="center"/>
    </xf>
    <xf numFmtId="0" fontId="21" fillId="34" borderId="18" xfId="0" applyFont="1" applyFill="1" applyBorder="1" applyAlignment="1">
      <alignment horizontal="left"/>
    </xf>
    <xf numFmtId="0" fontId="0" fillId="34" borderId="23" xfId="0" applyFill="1" applyBorder="1" applyProtection="1">
      <protection locked="0"/>
    </xf>
    <xf numFmtId="0" fontId="40" fillId="34" borderId="23" xfId="0" applyFont="1" applyFill="1" applyBorder="1" applyAlignment="1" applyProtection="1">
      <alignment horizontal="center" vertical="center"/>
      <protection locked="0"/>
    </xf>
    <xf numFmtId="0" fontId="18" fillId="0" borderId="15" xfId="0" applyFont="1" applyBorder="1" applyAlignment="1">
      <alignment horizontal="center" vertical="center"/>
    </xf>
    <xf numFmtId="0" fontId="21" fillId="0" borderId="15" xfId="0" applyFont="1" applyBorder="1" applyAlignment="1">
      <alignment horizontal="left"/>
    </xf>
    <xf numFmtId="0" fontId="16" fillId="0" borderId="15" xfId="0" applyFont="1" applyBorder="1" applyAlignment="1">
      <alignment horizontal="left"/>
    </xf>
    <xf numFmtId="0" fontId="24" fillId="0" borderId="15" xfId="0" applyFont="1" applyBorder="1"/>
    <xf numFmtId="0" fontId="32" fillId="0" borderId="15" xfId="0" applyFont="1" applyBorder="1" applyAlignment="1">
      <alignment horizontal="center" vertical="center"/>
    </xf>
    <xf numFmtId="0" fontId="42" fillId="0" borderId="15" xfId="0" applyFont="1" applyBorder="1"/>
    <xf numFmtId="0" fontId="32" fillId="0" borderId="15" xfId="0" applyFont="1" applyBorder="1" applyAlignment="1" applyProtection="1">
      <alignment horizontal="center" vertical="center"/>
      <protection locked="0"/>
    </xf>
    <xf numFmtId="0" fontId="44" fillId="0" borderId="15" xfId="0" applyFont="1" applyBorder="1" applyAlignment="1" applyProtection="1">
      <alignment horizontal="center" vertical="center"/>
      <protection locked="0"/>
    </xf>
    <xf numFmtId="0" fontId="21" fillId="0" borderId="15" xfId="0" applyFont="1" applyBorder="1" applyAlignment="1">
      <alignment horizontal="center" vertical="center"/>
    </xf>
    <xf numFmtId="0" fontId="16" fillId="0" borderId="15" xfId="0" applyFont="1" applyBorder="1" applyAlignment="1">
      <alignment wrapText="1"/>
    </xf>
    <xf numFmtId="0" fontId="46" fillId="0" borderId="15" xfId="0" applyFont="1" applyBorder="1" applyAlignment="1">
      <alignment horizontal="center" vertical="center"/>
    </xf>
    <xf numFmtId="0" fontId="0" fillId="0" borderId="15" xfId="0" applyBorder="1"/>
    <xf numFmtId="0" fontId="0" fillId="0" borderId="15" xfId="0" applyBorder="1" applyProtection="1">
      <protection locked="0"/>
    </xf>
    <xf numFmtId="0" fontId="40" fillId="0" borderId="15" xfId="0" applyFont="1" applyBorder="1" applyAlignment="1" applyProtection="1">
      <alignment horizontal="center" vertical="center"/>
      <protection locked="0"/>
    </xf>
    <xf numFmtId="43" fontId="18" fillId="34" borderId="19" xfId="42" applyFont="1" applyFill="1" applyBorder="1" applyAlignment="1">
      <alignment horizontal="center" vertical="center"/>
    </xf>
    <xf numFmtId="43" fontId="21" fillId="34" borderId="18" xfId="42" applyFont="1" applyFill="1" applyBorder="1" applyAlignment="1">
      <alignment horizontal="center" vertical="center"/>
    </xf>
    <xf numFmtId="43" fontId="24" fillId="34" borderId="18" xfId="42" applyFont="1" applyFill="1" applyBorder="1" applyProtection="1"/>
    <xf numFmtId="43" fontId="0" fillId="34" borderId="23" xfId="42" applyFont="1" applyFill="1" applyBorder="1" applyProtection="1">
      <protection locked="0"/>
    </xf>
    <xf numFmtId="43" fontId="40" fillId="34" borderId="23" xfId="42" applyFont="1" applyFill="1" applyBorder="1" applyAlignment="1" applyProtection="1">
      <alignment horizontal="center" vertical="center"/>
      <protection locked="0"/>
    </xf>
    <xf numFmtId="0" fontId="18" fillId="33" borderId="15" xfId="0" applyFont="1" applyFill="1" applyBorder="1" applyAlignment="1">
      <alignment horizontal="center" vertical="center"/>
    </xf>
    <xf numFmtId="0" fontId="21" fillId="33" borderId="15" xfId="0" applyFont="1" applyFill="1" applyBorder="1" applyAlignment="1">
      <alignment horizontal="center" vertical="center"/>
    </xf>
    <xf numFmtId="0" fontId="0" fillId="0" borderId="15" xfId="0" applyBorder="1" applyAlignment="1">
      <alignment wrapText="1"/>
    </xf>
    <xf numFmtId="0" fontId="40" fillId="0" borderId="14" xfId="0" applyFont="1" applyBorder="1" applyAlignment="1" applyProtection="1">
      <alignment horizontal="center" vertical="center"/>
      <protection locked="0"/>
    </xf>
    <xf numFmtId="0" fontId="46" fillId="0" borderId="15" xfId="0" applyFont="1" applyBorder="1" applyAlignment="1" applyProtection="1">
      <alignment horizontal="center" vertical="center"/>
      <protection locked="0"/>
    </xf>
    <xf numFmtId="0" fontId="42" fillId="0" borderId="15" xfId="0" applyFont="1" applyBorder="1" applyProtection="1">
      <protection locked="0"/>
    </xf>
    <xf numFmtId="0" fontId="21" fillId="34" borderId="10" xfId="0" applyFont="1" applyFill="1" applyBorder="1" applyAlignment="1">
      <alignment horizontal="center" vertical="center"/>
    </xf>
    <xf numFmtId="0" fontId="19" fillId="0" borderId="15" xfId="0" applyFont="1" applyBorder="1" applyAlignment="1">
      <alignment horizontal="left"/>
    </xf>
    <xf numFmtId="0" fontId="40" fillId="0" borderId="15" xfId="0" applyFont="1" applyBorder="1" applyAlignment="1">
      <alignment horizontal="center" vertical="center"/>
    </xf>
    <xf numFmtId="0" fontId="21" fillId="0" borderId="10" xfId="0" applyFont="1" applyBorder="1" applyAlignment="1">
      <alignment horizontal="left"/>
    </xf>
    <xf numFmtId="0" fontId="18" fillId="34" borderId="12" xfId="0" applyFont="1" applyFill="1" applyBorder="1" applyAlignment="1">
      <alignment horizontal="center" vertical="center"/>
    </xf>
    <xf numFmtId="0" fontId="21" fillId="34" borderId="12" xfId="0" applyFont="1" applyFill="1" applyBorder="1" applyAlignment="1">
      <alignment horizontal="center" vertical="center"/>
    </xf>
    <xf numFmtId="0" fontId="60" fillId="0" borderId="15" xfId="0" applyFont="1" applyBorder="1" applyAlignment="1">
      <alignment horizontal="center" vertical="center"/>
    </xf>
    <xf numFmtId="0" fontId="56" fillId="0" borderId="15" xfId="0" applyFont="1" applyBorder="1" applyAlignment="1">
      <alignment horizontal="center" vertical="center"/>
    </xf>
    <xf numFmtId="0" fontId="21" fillId="34" borderId="18" xfId="0" applyFont="1" applyFill="1" applyBorder="1" applyAlignment="1">
      <alignment horizontal="center" vertical="center"/>
    </xf>
    <xf numFmtId="0" fontId="31" fillId="34" borderId="18" xfId="0" applyFont="1" applyFill="1" applyBorder="1" applyAlignment="1" applyProtection="1">
      <alignment horizontal="left" vertical="top"/>
      <protection locked="0"/>
    </xf>
    <xf numFmtId="0" fontId="48" fillId="34" borderId="23" xfId="0" applyFont="1" applyFill="1" applyBorder="1" applyAlignment="1" applyProtection="1">
      <alignment horizontal="center" vertical="center"/>
      <protection locked="0"/>
    </xf>
    <xf numFmtId="0" fontId="19" fillId="0" borderId="15" xfId="0" applyFont="1" applyBorder="1" applyAlignment="1">
      <alignment horizontal="left" wrapText="1"/>
    </xf>
    <xf numFmtId="0" fontId="31" fillId="0" borderId="15" xfId="0" applyFont="1" applyBorder="1" applyAlignment="1" applyProtection="1">
      <alignment horizontal="left" vertical="top"/>
      <protection locked="0"/>
    </xf>
    <xf numFmtId="0" fontId="48" fillId="0" borderId="15" xfId="0" applyFont="1" applyBorder="1" applyAlignment="1" applyProtection="1">
      <alignment horizontal="center" vertical="center"/>
      <protection locked="0"/>
    </xf>
    <xf numFmtId="0" fontId="47" fillId="34" borderId="23" xfId="0" applyFont="1" applyFill="1" applyBorder="1" applyAlignment="1" applyProtection="1">
      <alignment horizontal="center" vertical="center"/>
      <protection locked="0"/>
    </xf>
    <xf numFmtId="0" fontId="47" fillId="0" borderId="15" xfId="0" applyFont="1" applyBorder="1" applyAlignment="1" applyProtection="1">
      <alignment horizontal="center" vertical="center"/>
      <protection locked="0"/>
    </xf>
    <xf numFmtId="0" fontId="18" fillId="35" borderId="19" xfId="0" applyFont="1" applyFill="1" applyBorder="1" applyAlignment="1">
      <alignment horizontal="center" vertical="center"/>
    </xf>
    <xf numFmtId="0" fontId="21" fillId="35" borderId="18" xfId="0" applyFont="1" applyFill="1" applyBorder="1" applyAlignment="1">
      <alignment horizontal="left"/>
    </xf>
    <xf numFmtId="0" fontId="25" fillId="35" borderId="18" xfId="0" applyFont="1" applyFill="1" applyBorder="1" applyAlignment="1">
      <alignment horizontal="left"/>
    </xf>
    <xf numFmtId="0" fontId="21" fillId="35" borderId="0" xfId="0" applyFont="1" applyFill="1" applyAlignment="1">
      <alignment horizontal="left"/>
    </xf>
    <xf numFmtId="0" fontId="25" fillId="35" borderId="0" xfId="0" applyFont="1" applyFill="1"/>
    <xf numFmtId="0" fontId="0" fillId="35" borderId="0" xfId="0" applyFill="1"/>
    <xf numFmtId="0" fontId="0" fillId="33" borderId="10" xfId="0" applyFill="1" applyBorder="1" applyAlignment="1">
      <alignment horizontal="left" vertical="top" wrapText="1"/>
    </xf>
    <xf numFmtId="0" fontId="21" fillId="33" borderId="0" xfId="0" applyFont="1" applyFill="1"/>
    <xf numFmtId="0" fontId="0" fillId="0" borderId="0" xfId="0" applyAlignment="1" applyProtection="1">
      <alignment horizontal="center" vertical="center" wrapText="1"/>
      <protection locked="0"/>
    </xf>
    <xf numFmtId="0" fontId="35" fillId="33" borderId="0" xfId="0" applyFont="1" applyFill="1" applyAlignment="1">
      <alignment horizontal="center" vertical="center"/>
    </xf>
    <xf numFmtId="0" fontId="0" fillId="33" borderId="0" xfId="0" applyFill="1" applyAlignment="1">
      <alignment horizontal="center" vertical="center" wrapText="1"/>
    </xf>
    <xf numFmtId="0" fontId="25" fillId="33" borderId="16" xfId="0" applyFont="1" applyFill="1" applyBorder="1" applyAlignment="1">
      <alignment horizontal="center"/>
    </xf>
    <xf numFmtId="0" fontId="66" fillId="33" borderId="0" xfId="0" applyFont="1" applyFill="1" applyAlignment="1">
      <alignment horizontal="center" textRotation="90"/>
    </xf>
    <xf numFmtId="0" fontId="64" fillId="33" borderId="15" xfId="0" applyFont="1" applyFill="1" applyBorder="1" applyAlignment="1">
      <alignment horizontal="center" vertical="center" wrapText="1"/>
    </xf>
    <xf numFmtId="0" fontId="25" fillId="33" borderId="0" xfId="0" applyFont="1" applyFill="1" applyAlignment="1">
      <alignment horizontal="center"/>
    </xf>
    <xf numFmtId="0" fontId="16" fillId="33" borderId="17" xfId="0" applyFont="1" applyFill="1" applyBorder="1" applyAlignment="1">
      <alignment horizontal="center"/>
    </xf>
    <xf numFmtId="0" fontId="0" fillId="33" borderId="0" xfId="0" applyFill="1" applyAlignment="1" applyProtection="1">
      <alignment horizontal="center" vertical="center" wrapText="1"/>
      <protection locked="0"/>
    </xf>
    <xf numFmtId="0" fontId="0" fillId="0" borderId="0" xfId="0" applyAlignment="1">
      <alignment horizontal="center" vertical="center" wrapText="1"/>
    </xf>
    <xf numFmtId="0" fontId="35" fillId="33" borderId="15" xfId="0" applyFont="1" applyFill="1" applyBorder="1" applyAlignment="1">
      <alignment vertical="center"/>
    </xf>
    <xf numFmtId="0" fontId="35" fillId="33" borderId="15" xfId="0" applyFont="1" applyFill="1" applyBorder="1" applyAlignment="1">
      <alignment horizontal="center" vertical="center"/>
    </xf>
    <xf numFmtId="0" fontId="16" fillId="33" borderId="15" xfId="0" applyFont="1" applyFill="1" applyBorder="1" applyAlignment="1">
      <alignment horizontal="center"/>
    </xf>
    <xf numFmtId="0" fontId="16" fillId="33" borderId="0" xfId="0" applyFont="1" applyFill="1" applyAlignment="1">
      <alignment horizontal="center"/>
    </xf>
    <xf numFmtId="0" fontId="21" fillId="0" borderId="0" xfId="0" applyFont="1"/>
    <xf numFmtId="0" fontId="0" fillId="35" borderId="10" xfId="0" applyFill="1" applyBorder="1" applyAlignment="1">
      <alignment vertical="center" wrapText="1"/>
    </xf>
    <xf numFmtId="0" fontId="50" fillId="35" borderId="10" xfId="0" applyFont="1" applyFill="1" applyBorder="1" applyAlignment="1">
      <alignment vertical="top" wrapText="1"/>
    </xf>
    <xf numFmtId="0" fontId="69" fillId="35" borderId="10" xfId="0" applyFont="1" applyFill="1" applyBorder="1" applyAlignment="1">
      <alignment horizontal="center" vertical="center"/>
    </xf>
    <xf numFmtId="0" fontId="25" fillId="35" borderId="16" xfId="0" applyFont="1" applyFill="1" applyBorder="1"/>
    <xf numFmtId="0" fontId="36" fillId="35" borderId="10" xfId="0" applyFont="1" applyFill="1" applyBorder="1" applyAlignment="1">
      <alignment horizontal="center" vertical="center"/>
    </xf>
    <xf numFmtId="0" fontId="25" fillId="33" borderId="16" xfId="0" applyFont="1" applyFill="1" applyBorder="1"/>
    <xf numFmtId="0" fontId="70" fillId="33" borderId="17" xfId="0" applyFont="1" applyFill="1" applyBorder="1" applyAlignment="1">
      <alignment horizontal="center"/>
    </xf>
    <xf numFmtId="0" fontId="0" fillId="35" borderId="10" xfId="0" applyFill="1" applyBorder="1" applyAlignment="1">
      <alignment horizontal="center" vertical="center" wrapText="1"/>
    </xf>
    <xf numFmtId="0" fontId="21" fillId="0" borderId="0" xfId="0" applyFont="1" applyProtection="1">
      <protection locked="0"/>
    </xf>
    <xf numFmtId="0" fontId="23" fillId="0" borderId="10" xfId="0" applyFont="1" applyBorder="1" applyAlignment="1" applyProtection="1">
      <alignment vertical="top" wrapText="1"/>
      <protection locked="0"/>
    </xf>
    <xf numFmtId="0" fontId="69" fillId="0" borderId="10" xfId="0" applyFont="1" applyBorder="1" applyAlignment="1" applyProtection="1">
      <alignment horizontal="center" vertical="center"/>
      <protection locked="0"/>
    </xf>
    <xf numFmtId="0" fontId="46" fillId="0" borderId="10" xfId="0" applyFont="1" applyBorder="1" applyProtection="1">
      <protection locked="0"/>
    </xf>
    <xf numFmtId="0" fontId="46" fillId="0" borderId="14" xfId="0" applyFont="1" applyBorder="1" applyProtection="1">
      <protection locked="0"/>
    </xf>
    <xf numFmtId="0" fontId="69" fillId="35" borderId="10" xfId="0" applyFont="1" applyFill="1" applyBorder="1" applyProtection="1">
      <protection locked="0"/>
    </xf>
    <xf numFmtId="0" fontId="69" fillId="33" borderId="0" xfId="0" applyFont="1" applyFill="1" applyAlignment="1" applyProtection="1">
      <alignment horizontal="center" vertical="center"/>
      <protection locked="0"/>
    </xf>
    <xf numFmtId="0" fontId="25" fillId="33" borderId="0" xfId="0" applyFont="1" applyFill="1" applyProtection="1">
      <protection locked="0"/>
    </xf>
    <xf numFmtId="0" fontId="25" fillId="33" borderId="0" xfId="0" applyFont="1" applyFill="1"/>
    <xf numFmtId="0" fontId="69" fillId="33" borderId="0" xfId="0" applyFont="1" applyFill="1" applyProtection="1">
      <protection locked="0"/>
    </xf>
    <xf numFmtId="0" fontId="50" fillId="35" borderId="13" xfId="0" applyFont="1" applyFill="1" applyBorder="1" applyAlignment="1">
      <alignment vertical="center"/>
    </xf>
    <xf numFmtId="0" fontId="50" fillId="35" borderId="15" xfId="0" applyFont="1" applyFill="1" applyBorder="1" applyAlignment="1">
      <alignment vertical="center"/>
    </xf>
    <xf numFmtId="0" fontId="50" fillId="35" borderId="14" xfId="0" applyFont="1" applyFill="1" applyBorder="1" applyAlignment="1">
      <alignment vertical="center"/>
    </xf>
    <xf numFmtId="0" fontId="72" fillId="0" borderId="13" xfId="0" applyFont="1" applyBorder="1" applyProtection="1">
      <protection locked="0"/>
    </xf>
    <xf numFmtId="0" fontId="0" fillId="0" borderId="0" xfId="0" applyAlignment="1" applyProtection="1">
      <alignment horizontal="center" vertical="center"/>
      <protection locked="0"/>
    </xf>
    <xf numFmtId="0" fontId="0" fillId="0" borderId="0" xfId="0" applyAlignment="1">
      <alignment horizontal="center" vertical="center"/>
    </xf>
    <xf numFmtId="0" fontId="0" fillId="35" borderId="0" xfId="0" applyFill="1" applyProtection="1">
      <protection locked="0"/>
    </xf>
    <xf numFmtId="0" fontId="75" fillId="0" borderId="10" xfId="0" applyFont="1" applyBorder="1" applyAlignment="1" applyProtection="1">
      <alignment vertical="top" wrapText="1"/>
      <protection locked="0"/>
    </xf>
    <xf numFmtId="0" fontId="21" fillId="35" borderId="10" xfId="0" applyFont="1" applyFill="1" applyBorder="1" applyAlignment="1">
      <alignment vertical="center" wrapText="1"/>
    </xf>
    <xf numFmtId="0" fontId="21" fillId="0" borderId="10" xfId="0" applyFont="1" applyBorder="1" applyAlignment="1" applyProtection="1">
      <alignment vertical="center" wrapText="1"/>
      <protection locked="0"/>
    </xf>
    <xf numFmtId="0" fontId="70" fillId="33" borderId="0" xfId="0" applyFont="1" applyFill="1" applyAlignment="1">
      <alignment horizontal="center"/>
    </xf>
    <xf numFmtId="0" fontId="69" fillId="35" borderId="11" xfId="0" applyFont="1" applyFill="1" applyBorder="1" applyAlignment="1">
      <alignment horizontal="center" vertical="center"/>
    </xf>
    <xf numFmtId="0" fontId="36" fillId="35" borderId="11" xfId="0" applyFont="1" applyFill="1" applyBorder="1" applyAlignment="1">
      <alignment horizontal="center" vertical="center"/>
    </xf>
    <xf numFmtId="0" fontId="76" fillId="33" borderId="16" xfId="0" applyFont="1" applyFill="1" applyBorder="1" applyAlignment="1">
      <alignment horizontal="center" vertical="center"/>
    </xf>
    <xf numFmtId="0" fontId="81" fillId="33" borderId="16" xfId="0" applyFont="1" applyFill="1" applyBorder="1"/>
    <xf numFmtId="0" fontId="23" fillId="33" borderId="10" xfId="0" applyFont="1" applyFill="1" applyBorder="1" applyAlignment="1">
      <alignment horizontal="center" vertical="center"/>
    </xf>
    <xf numFmtId="0" fontId="0" fillId="35" borderId="0" xfId="0" applyFill="1" applyAlignment="1">
      <alignment horizontal="center" vertical="center"/>
    </xf>
    <xf numFmtId="1" fontId="63" fillId="33" borderId="0" xfId="0" quotePrefix="1" applyNumberFormat="1" applyFont="1" applyFill="1"/>
    <xf numFmtId="0" fontId="50" fillId="35" borderId="10" xfId="0" applyFont="1" applyFill="1" applyBorder="1" applyAlignment="1">
      <alignment horizontal="center" vertical="center" wrapText="1"/>
    </xf>
    <xf numFmtId="0" fontId="39" fillId="35" borderId="10" xfId="0" applyFont="1" applyFill="1" applyBorder="1" applyAlignment="1">
      <alignment horizontal="center" vertical="center" wrapText="1"/>
    </xf>
    <xf numFmtId="0" fontId="50" fillId="33" borderId="13" xfId="0" applyFont="1" applyFill="1" applyBorder="1" applyAlignment="1">
      <alignment horizontal="center" vertical="center" textRotation="89" wrapText="1"/>
    </xf>
    <xf numFmtId="0" fontId="50" fillId="33" borderId="15" xfId="0" applyFont="1" applyFill="1" applyBorder="1" applyAlignment="1">
      <alignment horizontal="center" vertical="center" wrapText="1"/>
    </xf>
    <xf numFmtId="0" fontId="25" fillId="33" borderId="18" xfId="0" applyFont="1" applyFill="1" applyBorder="1" applyAlignment="1">
      <alignment horizontal="center" vertical="center"/>
    </xf>
    <xf numFmtId="0" fontId="25" fillId="33" borderId="23" xfId="0" applyFont="1" applyFill="1" applyBorder="1" applyAlignment="1">
      <alignment horizontal="center" vertical="center"/>
    </xf>
    <xf numFmtId="0" fontId="67" fillId="35" borderId="10" xfId="0" applyFont="1" applyFill="1" applyBorder="1" applyAlignment="1">
      <alignment horizontal="center" textRotation="90" wrapText="1"/>
    </xf>
    <xf numFmtId="0" fontId="67" fillId="40" borderId="10" xfId="0" applyFont="1" applyFill="1" applyBorder="1" applyAlignment="1">
      <alignment horizontal="center" textRotation="90" wrapText="1"/>
    </xf>
    <xf numFmtId="0" fontId="68" fillId="35" borderId="10" xfId="0" applyFont="1" applyFill="1" applyBorder="1" applyAlignment="1">
      <alignment horizontal="center" wrapText="1"/>
    </xf>
    <xf numFmtId="0" fontId="67" fillId="40" borderId="10" xfId="0" applyFont="1" applyFill="1" applyBorder="1" applyAlignment="1">
      <alignment horizontal="center" wrapText="1"/>
    </xf>
    <xf numFmtId="0" fontId="23" fillId="41" borderId="10" xfId="0" quotePrefix="1" applyFont="1" applyFill="1" applyBorder="1" applyAlignment="1" applyProtection="1">
      <alignment horizontal="center"/>
      <protection locked="0"/>
    </xf>
    <xf numFmtId="9" fontId="84" fillId="33" borderId="16" xfId="43" applyFont="1" applyFill="1" applyBorder="1" applyAlignment="1" applyProtection="1">
      <alignment horizontal="center" vertical="center" textRotation="90"/>
    </xf>
    <xf numFmtId="0" fontId="77" fillId="33" borderId="0" xfId="0" applyFont="1" applyFill="1" applyAlignment="1">
      <alignment horizontal="center"/>
    </xf>
    <xf numFmtId="0" fontId="85" fillId="0" borderId="10" xfId="0" applyFont="1" applyBorder="1" applyAlignment="1">
      <alignment horizontal="justify" vertical="center" wrapText="1"/>
    </xf>
    <xf numFmtId="0" fontId="86" fillId="0" borderId="10" xfId="0" applyFont="1" applyBorder="1" applyAlignment="1">
      <alignment horizontal="justify" vertical="center" wrapText="1"/>
    </xf>
    <xf numFmtId="0" fontId="85" fillId="0" borderId="16" xfId="0" applyFont="1" applyBorder="1" applyAlignment="1">
      <alignment horizontal="justify" vertical="center" wrapText="1"/>
    </xf>
    <xf numFmtId="165" fontId="37" fillId="33" borderId="10" xfId="0" applyNumberFormat="1" applyFont="1" applyFill="1" applyBorder="1"/>
    <xf numFmtId="1" fontId="62" fillId="34" borderId="10" xfId="0" applyNumberFormat="1" applyFont="1" applyFill="1" applyBorder="1"/>
    <xf numFmtId="1" fontId="16" fillId="34" borderId="10" xfId="0" applyNumberFormat="1" applyFont="1" applyFill="1" applyBorder="1"/>
    <xf numFmtId="0" fontId="20" fillId="35" borderId="10" xfId="0" applyFont="1" applyFill="1" applyBorder="1" applyAlignment="1" applyProtection="1">
      <alignment horizontal="center" textRotation="90"/>
      <protection locked="0"/>
    </xf>
    <xf numFmtId="0" fontId="34" fillId="35" borderId="10" xfId="0" applyFont="1" applyFill="1" applyBorder="1" applyAlignment="1" applyProtection="1">
      <alignment horizontal="center"/>
      <protection locked="0"/>
    </xf>
    <xf numFmtId="0" fontId="20" fillId="35" borderId="10" xfId="0" applyFont="1" applyFill="1" applyBorder="1" applyAlignment="1" applyProtection="1">
      <alignment horizontal="center" wrapText="1"/>
      <protection locked="0"/>
    </xf>
    <xf numFmtId="0" fontId="0" fillId="35" borderId="10" xfId="0" applyFill="1" applyBorder="1" applyAlignment="1" applyProtection="1">
      <alignment horizontal="center" vertical="center" wrapText="1"/>
      <protection locked="0"/>
    </xf>
    <xf numFmtId="0" fontId="36" fillId="35" borderId="10" xfId="0" applyFont="1" applyFill="1" applyBorder="1" applyProtection="1">
      <protection locked="0"/>
    </xf>
    <xf numFmtId="0" fontId="69" fillId="35" borderId="14" xfId="0" applyFont="1" applyFill="1" applyBorder="1" applyProtection="1">
      <protection locked="0"/>
    </xf>
    <xf numFmtId="0" fontId="69" fillId="33" borderId="0" xfId="0" applyFont="1" applyFill="1" applyAlignment="1">
      <alignment horizontal="center" vertical="center"/>
    </xf>
    <xf numFmtId="9" fontId="71" fillId="33" borderId="0" xfId="43" applyFont="1" applyFill="1" applyBorder="1" applyAlignment="1" applyProtection="1">
      <alignment horizontal="center" vertical="center"/>
    </xf>
    <xf numFmtId="0" fontId="80" fillId="33" borderId="0" xfId="0" applyFont="1" applyFill="1"/>
    <xf numFmtId="0" fontId="36" fillId="33" borderId="0" xfId="0" applyFont="1" applyFill="1" applyAlignment="1">
      <alignment horizontal="center" vertical="center"/>
    </xf>
    <xf numFmtId="9" fontId="79" fillId="33" borderId="0" xfId="43" applyFont="1" applyFill="1" applyBorder="1" applyAlignment="1" applyProtection="1">
      <alignment horizontal="center" vertical="center" textRotation="90"/>
    </xf>
    <xf numFmtId="0" fontId="69" fillId="33" borderId="21" xfId="0" applyFont="1" applyFill="1" applyBorder="1" applyAlignment="1">
      <alignment horizontal="center" vertical="center"/>
    </xf>
    <xf numFmtId="9" fontId="71" fillId="33" borderId="21" xfId="43" applyFont="1" applyFill="1" applyBorder="1" applyAlignment="1" applyProtection="1">
      <alignment horizontal="center" vertical="center"/>
    </xf>
    <xf numFmtId="0" fontId="80" fillId="33" borderId="21" xfId="0" applyFont="1" applyFill="1" applyBorder="1"/>
    <xf numFmtId="9" fontId="79" fillId="33" borderId="17" xfId="43" applyFont="1" applyFill="1" applyBorder="1" applyAlignment="1" applyProtection="1">
      <alignment horizontal="center" vertical="center" textRotation="90"/>
    </xf>
    <xf numFmtId="0" fontId="0" fillId="33" borderId="18" xfId="0" applyFill="1" applyBorder="1" applyAlignment="1" applyProtection="1">
      <alignment vertical="center" wrapText="1"/>
      <protection locked="0"/>
    </xf>
    <xf numFmtId="0" fontId="50" fillId="33" borderId="18" xfId="0" applyFont="1" applyFill="1" applyBorder="1" applyAlignment="1" applyProtection="1">
      <alignment vertical="top" wrapText="1"/>
      <protection locked="0"/>
    </xf>
    <xf numFmtId="0" fontId="50" fillId="33" borderId="23" xfId="0" applyFont="1" applyFill="1" applyBorder="1" applyAlignment="1" applyProtection="1">
      <alignment vertical="top" wrapText="1"/>
      <protection locked="0"/>
    </xf>
    <xf numFmtId="0" fontId="36" fillId="33" borderId="0" xfId="0" applyFont="1" applyFill="1" applyAlignment="1">
      <alignment horizontal="right" vertical="center"/>
    </xf>
    <xf numFmtId="0" fontId="23" fillId="33" borderId="0" xfId="0" applyFont="1" applyFill="1" applyAlignment="1">
      <alignment horizontal="center" vertical="center"/>
    </xf>
    <xf numFmtId="0" fontId="78" fillId="35" borderId="19" xfId="0" applyFont="1" applyFill="1" applyBorder="1" applyAlignment="1">
      <alignment horizontal="left" vertical="center"/>
    </xf>
    <xf numFmtId="0" fontId="25" fillId="35" borderId="23" xfId="0" applyFont="1" applyFill="1" applyBorder="1" applyAlignment="1">
      <alignment horizontal="center" vertical="center"/>
    </xf>
    <xf numFmtId="0" fontId="25" fillId="35" borderId="23" xfId="0" applyFont="1" applyFill="1" applyBorder="1"/>
    <xf numFmtId="0" fontId="23" fillId="33" borderId="10" xfId="0" applyFont="1" applyFill="1" applyBorder="1" applyAlignment="1">
      <alignment horizontal="right" vertical="center" wrapText="1"/>
    </xf>
    <xf numFmtId="9" fontId="23" fillId="33" borderId="10" xfId="43" applyFont="1" applyFill="1" applyBorder="1" applyAlignment="1" applyProtection="1">
      <alignment horizontal="right" vertical="center" wrapText="1"/>
    </xf>
    <xf numFmtId="1" fontId="23" fillId="33" borderId="10" xfId="0" applyNumberFormat="1" applyFont="1" applyFill="1" applyBorder="1" applyAlignment="1">
      <alignment horizontal="right" vertical="center" wrapText="1"/>
    </xf>
    <xf numFmtId="0" fontId="64" fillId="35" borderId="13" xfId="0" applyFont="1" applyFill="1" applyBorder="1" applyAlignment="1">
      <alignment vertical="center" wrapText="1"/>
    </xf>
    <xf numFmtId="0" fontId="82" fillId="35" borderId="10" xfId="0" applyFont="1" applyFill="1" applyBorder="1" applyAlignment="1">
      <alignment horizontal="center" textRotation="90" wrapText="1"/>
    </xf>
    <xf numFmtId="9" fontId="39" fillId="33" borderId="10" xfId="0" applyNumberFormat="1" applyFont="1" applyFill="1" applyBorder="1" applyAlignment="1">
      <alignment horizontal="right"/>
    </xf>
    <xf numFmtId="0" fontId="25" fillId="39" borderId="13" xfId="0" applyFont="1" applyFill="1" applyBorder="1" applyAlignment="1">
      <alignment vertical="center"/>
    </xf>
    <xf numFmtId="0" fontId="25" fillId="39" borderId="10" xfId="0" applyFont="1" applyFill="1" applyBorder="1" applyAlignment="1">
      <alignment vertical="center"/>
    </xf>
    <xf numFmtId="0" fontId="25" fillId="43" borderId="13" xfId="0" applyFont="1" applyFill="1" applyBorder="1" applyAlignment="1">
      <alignment vertical="center"/>
    </xf>
    <xf numFmtId="0" fontId="25" fillId="43" borderId="10" xfId="0" applyFont="1" applyFill="1" applyBorder="1" applyAlignment="1">
      <alignment vertical="center"/>
    </xf>
    <xf numFmtId="0" fontId="25" fillId="44" borderId="13" xfId="0" applyFont="1" applyFill="1" applyBorder="1" applyAlignment="1">
      <alignment vertical="center"/>
    </xf>
    <xf numFmtId="0" fontId="25" fillId="44" borderId="10" xfId="0" applyFont="1" applyFill="1" applyBorder="1" applyAlignment="1">
      <alignment vertical="center"/>
    </xf>
    <xf numFmtId="0" fontId="25" fillId="42" borderId="13" xfId="0" applyFont="1" applyFill="1" applyBorder="1" applyAlignment="1">
      <alignment vertical="center"/>
    </xf>
    <xf numFmtId="0" fontId="25" fillId="42" borderId="10" xfId="0" applyFont="1" applyFill="1" applyBorder="1" applyAlignment="1">
      <alignment vertical="center"/>
    </xf>
    <xf numFmtId="0" fontId="25" fillId="45" borderId="13" xfId="0" applyFont="1" applyFill="1" applyBorder="1" applyAlignment="1">
      <alignment vertical="center"/>
    </xf>
    <xf numFmtId="0" fontId="25" fillId="45" borderId="10" xfId="0" applyFont="1" applyFill="1" applyBorder="1" applyAlignment="1">
      <alignment vertical="center"/>
    </xf>
    <xf numFmtId="0" fontId="39" fillId="35" borderId="10" xfId="0" applyFont="1" applyFill="1" applyBorder="1" applyAlignment="1">
      <alignment horizontal="right" vertical="center"/>
    </xf>
    <xf numFmtId="0" fontId="25" fillId="46" borderId="13" xfId="0" applyFont="1" applyFill="1" applyBorder="1" applyAlignment="1">
      <alignment vertical="center"/>
    </xf>
    <xf numFmtId="0" fontId="25" fillId="46" borderId="10" xfId="0" applyFont="1" applyFill="1" applyBorder="1" applyAlignment="1">
      <alignment vertical="center"/>
    </xf>
    <xf numFmtId="0" fontId="0" fillId="33" borderId="18" xfId="0" applyFill="1" applyBorder="1"/>
    <xf numFmtId="0" fontId="0" fillId="33" borderId="23" xfId="0" applyFill="1" applyBorder="1" applyAlignment="1">
      <alignment horizontal="right"/>
    </xf>
    <xf numFmtId="0" fontId="88" fillId="33" borderId="19" xfId="0" applyFont="1" applyFill="1" applyBorder="1" applyProtection="1">
      <protection hidden="1"/>
    </xf>
    <xf numFmtId="9" fontId="20" fillId="34" borderId="10" xfId="0" applyNumberFormat="1" applyFont="1" applyFill="1" applyBorder="1" applyProtection="1">
      <protection hidden="1"/>
    </xf>
    <xf numFmtId="9" fontId="58" fillId="33" borderId="10" xfId="43" applyFont="1" applyFill="1" applyBorder="1" applyProtection="1">
      <protection hidden="1"/>
    </xf>
    <xf numFmtId="9" fontId="20" fillId="33" borderId="10" xfId="43" applyFont="1" applyFill="1" applyBorder="1" applyProtection="1">
      <protection hidden="1"/>
    </xf>
    <xf numFmtId="0" fontId="62" fillId="35" borderId="10" xfId="0" applyFont="1" applyFill="1" applyBorder="1" applyAlignment="1">
      <alignment horizontal="center"/>
    </xf>
    <xf numFmtId="9" fontId="0" fillId="35" borderId="10" xfId="43" applyFont="1" applyFill="1" applyBorder="1"/>
    <xf numFmtId="0" fontId="25" fillId="47" borderId="13" xfId="0" applyFont="1" applyFill="1" applyBorder="1" applyAlignment="1">
      <alignment vertical="center"/>
    </xf>
    <xf numFmtId="0" fontId="25" fillId="47" borderId="10" xfId="0" applyFont="1" applyFill="1" applyBorder="1" applyAlignment="1">
      <alignment vertical="center"/>
    </xf>
    <xf numFmtId="0" fontId="25" fillId="34" borderId="18" xfId="0" applyFont="1" applyFill="1" applyBorder="1" applyAlignment="1">
      <alignment horizontal="left" wrapText="1"/>
    </xf>
    <xf numFmtId="0" fontId="20" fillId="34" borderId="10" xfId="0" applyFont="1" applyFill="1" applyBorder="1" applyAlignment="1">
      <alignment horizontal="left" vertical="top" wrapText="1"/>
    </xf>
    <xf numFmtId="9" fontId="46" fillId="33" borderId="10" xfId="43" applyFont="1" applyFill="1" applyBorder="1" applyAlignment="1">
      <alignment horizontal="center" vertical="center"/>
    </xf>
    <xf numFmtId="9" fontId="23" fillId="0" borderId="10" xfId="43" applyFont="1" applyBorder="1" applyAlignment="1">
      <alignment horizontal="center" vertical="center"/>
    </xf>
    <xf numFmtId="0" fontId="25" fillId="34" borderId="18" xfId="0" applyFont="1" applyFill="1" applyBorder="1" applyAlignment="1">
      <alignment horizontal="left"/>
    </xf>
    <xf numFmtId="0" fontId="14" fillId="33" borderId="0" xfId="0" applyFont="1" applyFill="1"/>
    <xf numFmtId="0" fontId="89" fillId="35" borderId="0" xfId="0" applyFont="1" applyFill="1"/>
    <xf numFmtId="0" fontId="37" fillId="33" borderId="10" xfId="0" applyFont="1" applyFill="1" applyBorder="1"/>
    <xf numFmtId="0" fontId="37" fillId="35" borderId="10" xfId="0" applyFont="1" applyFill="1" applyBorder="1"/>
    <xf numFmtId="0" fontId="37" fillId="35" borderId="10" xfId="0" applyFont="1" applyFill="1" applyBorder="1" applyAlignment="1">
      <alignment horizontal="right"/>
    </xf>
    <xf numFmtId="0" fontId="16" fillId="35" borderId="0" xfId="0" applyFont="1" applyFill="1"/>
    <xf numFmtId="0" fontId="17" fillId="41" borderId="10" xfId="0" applyFont="1" applyFill="1" applyBorder="1" applyProtection="1">
      <protection locked="0" hidden="1"/>
    </xf>
    <xf numFmtId="0" fontId="0" fillId="33" borderId="0" xfId="0" applyFill="1" applyAlignment="1">
      <alignment horizontal="left"/>
    </xf>
    <xf numFmtId="0" fontId="21" fillId="33" borderId="0" xfId="0" applyFont="1" applyFill="1" applyAlignment="1">
      <alignment horizontal="right"/>
    </xf>
    <xf numFmtId="1" fontId="49" fillId="34" borderId="23" xfId="44" applyNumberFormat="1" applyFont="1" applyFill="1" applyBorder="1" applyAlignment="1" applyProtection="1">
      <alignment horizontal="center" vertical="center"/>
    </xf>
    <xf numFmtId="0" fontId="92" fillId="34" borderId="10" xfId="0" applyFont="1" applyFill="1" applyBorder="1" applyAlignment="1">
      <alignment horizontal="center" vertical="center"/>
    </xf>
    <xf numFmtId="0" fontId="0" fillId="34" borderId="14" xfId="0" applyFill="1" applyBorder="1" applyAlignment="1">
      <alignment wrapText="1"/>
    </xf>
    <xf numFmtId="0" fontId="32" fillId="34" borderId="10" xfId="0" applyFont="1" applyFill="1" applyBorder="1" applyAlignment="1">
      <alignment horizontal="center"/>
    </xf>
    <xf numFmtId="0" fontId="93" fillId="0" borderId="24" xfId="0" applyFont="1" applyBorder="1" applyAlignment="1">
      <alignment vertical="center" wrapText="1"/>
    </xf>
    <xf numFmtId="0" fontId="31" fillId="0" borderId="10" xfId="0" applyFont="1" applyBorder="1" applyAlignment="1" applyProtection="1">
      <alignment horizontal="left" vertical="top" wrapText="1"/>
      <protection locked="0"/>
    </xf>
    <xf numFmtId="9" fontId="49" fillId="34" borderId="10" xfId="0" applyNumberFormat="1" applyFont="1" applyFill="1" applyBorder="1" applyAlignment="1">
      <alignment horizontal="center" vertical="center"/>
    </xf>
    <xf numFmtId="9" fontId="46" fillId="34" borderId="14" xfId="0" applyNumberFormat="1" applyFont="1" applyFill="1" applyBorder="1" applyAlignment="1">
      <alignment horizontal="center" vertical="center"/>
    </xf>
    <xf numFmtId="0" fontId="39" fillId="34" borderId="14" xfId="0" quotePrefix="1" applyFont="1" applyFill="1" applyBorder="1" applyAlignment="1">
      <alignment horizontal="center" vertical="center"/>
    </xf>
    <xf numFmtId="0" fontId="46" fillId="34" borderId="15" xfId="0" applyFont="1" applyFill="1" applyBorder="1" applyAlignment="1">
      <alignment horizontal="center" vertical="center"/>
    </xf>
    <xf numFmtId="0" fontId="46" fillId="34" borderId="14" xfId="0" applyFont="1" applyFill="1" applyBorder="1" applyAlignment="1">
      <alignment horizontal="center" vertical="center"/>
    </xf>
    <xf numFmtId="0" fontId="46" fillId="34" borderId="18" xfId="0" applyFont="1" applyFill="1" applyBorder="1" applyAlignment="1">
      <alignment horizontal="center" vertical="center"/>
    </xf>
    <xf numFmtId="0" fontId="46" fillId="34" borderId="23" xfId="0" applyFont="1" applyFill="1" applyBorder="1" applyAlignment="1">
      <alignment horizontal="center" vertical="center"/>
    </xf>
    <xf numFmtId="0" fontId="32" fillId="34" borderId="10" xfId="0" applyFont="1" applyFill="1" applyBorder="1" applyAlignment="1">
      <alignment horizontal="left" vertical="top" wrapText="1"/>
    </xf>
    <xf numFmtId="0" fontId="95" fillId="0" borderId="24" xfId="0" applyFont="1" applyBorder="1" applyAlignment="1">
      <alignment vertical="center" wrapText="1"/>
    </xf>
    <xf numFmtId="0" fontId="32" fillId="34" borderId="10" xfId="0" applyFont="1" applyFill="1" applyBorder="1" applyAlignment="1">
      <alignment vertical="top" wrapText="1"/>
    </xf>
    <xf numFmtId="0" fontId="95" fillId="0" borderId="25" xfId="0" applyFont="1" applyBorder="1" applyAlignment="1">
      <alignment vertical="center" wrapText="1"/>
    </xf>
    <xf numFmtId="0" fontId="95" fillId="0" borderId="26" xfId="0" applyFont="1" applyBorder="1" applyAlignment="1">
      <alignment vertical="center" wrapText="1"/>
    </xf>
    <xf numFmtId="0" fontId="95" fillId="0" borderId="24" xfId="0" applyFont="1" applyBorder="1" applyAlignment="1">
      <alignment horizontal="justify" vertical="center" wrapText="1"/>
    </xf>
    <xf numFmtId="0" fontId="75" fillId="34" borderId="10" xfId="0" applyFont="1" applyFill="1" applyBorder="1" applyAlignment="1">
      <alignment horizontal="center" vertical="center"/>
    </xf>
    <xf numFmtId="0" fontId="71" fillId="34" borderId="10" xfId="0" applyFont="1" applyFill="1" applyBorder="1" applyAlignment="1">
      <alignment horizontal="center" vertical="center"/>
    </xf>
    <xf numFmtId="0" fontId="94" fillId="0" borderId="24" xfId="0" applyFont="1" applyBorder="1" applyAlignment="1">
      <alignment vertical="center" wrapText="1"/>
    </xf>
    <xf numFmtId="0" fontId="97" fillId="33" borderId="10" xfId="0" applyFont="1" applyFill="1" applyBorder="1" applyAlignment="1">
      <alignment horizontal="center" vertical="center"/>
    </xf>
    <xf numFmtId="9" fontId="46" fillId="34" borderId="23" xfId="0" applyNumberFormat="1" applyFont="1" applyFill="1" applyBorder="1" applyAlignment="1">
      <alignment horizontal="center" vertical="center"/>
    </xf>
    <xf numFmtId="0" fontId="32" fillId="34" borderId="15" xfId="0" applyFont="1" applyFill="1" applyBorder="1" applyAlignment="1">
      <alignment horizontal="center" vertical="center"/>
    </xf>
    <xf numFmtId="0" fontId="45" fillId="34" borderId="14" xfId="0" applyFont="1" applyFill="1" applyBorder="1" applyAlignment="1" applyProtection="1">
      <alignment horizontal="center" vertical="center"/>
      <protection locked="0"/>
    </xf>
    <xf numFmtId="0" fontId="101" fillId="34" borderId="10" xfId="0" applyFont="1" applyFill="1" applyBorder="1" applyAlignment="1">
      <alignment horizontal="center" vertical="center" textRotation="90"/>
    </xf>
    <xf numFmtId="9" fontId="102" fillId="34" borderId="14" xfId="0" applyNumberFormat="1" applyFont="1" applyFill="1" applyBorder="1" applyAlignment="1">
      <alignment horizontal="center" vertical="center"/>
    </xf>
    <xf numFmtId="0" fontId="32" fillId="34" borderId="15" xfId="0" applyFont="1" applyFill="1" applyBorder="1" applyAlignment="1" applyProtection="1">
      <alignment horizontal="center" vertical="center"/>
      <protection locked="0"/>
    </xf>
    <xf numFmtId="0" fontId="46" fillId="34" borderId="15" xfId="0" applyFont="1" applyFill="1" applyBorder="1" applyAlignment="1" applyProtection="1">
      <alignment horizontal="center" vertical="center"/>
      <protection locked="0"/>
    </xf>
    <xf numFmtId="0" fontId="23" fillId="0" borderId="13" xfId="0" applyFont="1" applyBorder="1" applyAlignment="1" applyProtection="1">
      <alignment horizontal="left"/>
      <protection locked="0"/>
    </xf>
    <xf numFmtId="0" fontId="23" fillId="0" borderId="15" xfId="0" applyFont="1" applyBorder="1" applyAlignment="1" applyProtection="1">
      <alignment horizontal="left"/>
      <protection locked="0"/>
    </xf>
    <xf numFmtId="0" fontId="23" fillId="0" borderId="14" xfId="0" applyFont="1" applyBorder="1" applyAlignment="1" applyProtection="1">
      <alignment horizontal="left"/>
      <protection locked="0"/>
    </xf>
    <xf numFmtId="0" fontId="19" fillId="33" borderId="13" xfId="0" applyFont="1" applyFill="1" applyBorder="1" applyAlignment="1">
      <alignment horizontal="left" vertical="top" wrapText="1"/>
    </xf>
    <xf numFmtId="0" fontId="19" fillId="33" borderId="15" xfId="0" applyFont="1" applyFill="1" applyBorder="1" applyAlignment="1">
      <alignment horizontal="left" vertical="top" wrapText="1"/>
    </xf>
    <xf numFmtId="0" fontId="19" fillId="33" borderId="14" xfId="0" applyFont="1" applyFill="1" applyBorder="1" applyAlignment="1">
      <alignment horizontal="left" vertical="top" wrapText="1"/>
    </xf>
    <xf numFmtId="0" fontId="37" fillId="33" borderId="13" xfId="0" applyFont="1" applyFill="1" applyBorder="1" applyAlignment="1">
      <alignment horizontal="left" vertical="top" wrapText="1"/>
    </xf>
    <xf numFmtId="0" fontId="37" fillId="33" borderId="15" xfId="0" applyFont="1" applyFill="1" applyBorder="1" applyAlignment="1">
      <alignment horizontal="left" vertical="top" wrapText="1"/>
    </xf>
    <xf numFmtId="0" fontId="37" fillId="33" borderId="21" xfId="0" applyFont="1" applyFill="1" applyBorder="1" applyAlignment="1">
      <alignment horizontal="left" vertical="top" wrapText="1"/>
    </xf>
    <xf numFmtId="0" fontId="37" fillId="33" borderId="22" xfId="0" applyFont="1" applyFill="1" applyBorder="1" applyAlignment="1">
      <alignment horizontal="left" vertical="top" wrapText="1"/>
    </xf>
    <xf numFmtId="0" fontId="23" fillId="47" borderId="10" xfId="0" applyFont="1" applyFill="1" applyBorder="1" applyAlignment="1" applyProtection="1">
      <alignment horizontal="left"/>
      <protection locked="0"/>
    </xf>
    <xf numFmtId="0" fontId="41" fillId="35" borderId="10" xfId="0" applyFont="1" applyFill="1" applyBorder="1" applyAlignment="1">
      <alignment horizontal="center"/>
    </xf>
    <xf numFmtId="9" fontId="46" fillId="34" borderId="13" xfId="0" applyNumberFormat="1" applyFont="1" applyFill="1" applyBorder="1" applyAlignment="1">
      <alignment horizontal="center" vertical="center"/>
    </xf>
    <xf numFmtId="9" fontId="46" fillId="34" borderId="15" xfId="0" applyNumberFormat="1" applyFont="1" applyFill="1" applyBorder="1" applyAlignment="1">
      <alignment horizontal="center" vertical="center"/>
    </xf>
    <xf numFmtId="9" fontId="46" fillId="34" borderId="14" xfId="0" applyNumberFormat="1" applyFont="1" applyFill="1" applyBorder="1" applyAlignment="1">
      <alignment horizontal="center" vertical="center"/>
    </xf>
    <xf numFmtId="0" fontId="39" fillId="34" borderId="13" xfId="0" quotePrefix="1" applyFont="1" applyFill="1" applyBorder="1" applyAlignment="1">
      <alignment horizontal="center" vertical="center"/>
    </xf>
    <xf numFmtId="0" fontId="39" fillId="34" borderId="15" xfId="0" quotePrefix="1" applyFont="1" applyFill="1" applyBorder="1" applyAlignment="1">
      <alignment horizontal="center" vertical="center"/>
    </xf>
    <xf numFmtId="0" fontId="39" fillId="34" borderId="14" xfId="0" quotePrefix="1" applyFont="1" applyFill="1" applyBorder="1" applyAlignment="1">
      <alignment horizontal="center" vertical="center"/>
    </xf>
    <xf numFmtId="0" fontId="23" fillId="0" borderId="13" xfId="0" applyFont="1" applyBorder="1" applyAlignment="1" applyProtection="1">
      <alignment horizontal="left" vertical="center"/>
      <protection locked="0"/>
    </xf>
    <xf numFmtId="0" fontId="23" fillId="0" borderId="15" xfId="0" applyFont="1" applyBorder="1" applyAlignment="1" applyProtection="1">
      <alignment horizontal="left" vertical="center"/>
      <protection locked="0"/>
    </xf>
    <xf numFmtId="0" fontId="23" fillId="0" borderId="14" xfId="0" applyFont="1" applyBorder="1" applyAlignment="1" applyProtection="1">
      <alignment horizontal="left" vertical="center"/>
      <protection locked="0"/>
    </xf>
    <xf numFmtId="0" fontId="34" fillId="35" borderId="13" xfId="0" applyFont="1" applyFill="1" applyBorder="1" applyAlignment="1" applyProtection="1">
      <alignment horizontal="center"/>
      <protection locked="0"/>
    </xf>
    <xf numFmtId="0" fontId="34" fillId="35" borderId="15" xfId="0" applyFont="1" applyFill="1" applyBorder="1" applyAlignment="1" applyProtection="1">
      <alignment horizontal="center"/>
      <protection locked="0"/>
    </xf>
    <xf numFmtId="0" fontId="34" fillId="35" borderId="14" xfId="0" applyFont="1" applyFill="1" applyBorder="1" applyAlignment="1" applyProtection="1">
      <alignment horizontal="center"/>
      <protection locked="0"/>
    </xf>
    <xf numFmtId="0" fontId="62" fillId="35" borderId="12" xfId="0" applyFont="1" applyFill="1" applyBorder="1" applyAlignment="1">
      <alignment horizontal="right" vertical="center"/>
    </xf>
    <xf numFmtId="0" fontId="78" fillId="35" borderId="13" xfId="0" applyFont="1" applyFill="1" applyBorder="1" applyAlignment="1">
      <alignment horizontal="left" vertical="center"/>
    </xf>
    <xf numFmtId="0" fontId="78" fillId="35" borderId="14" xfId="0" applyFont="1" applyFill="1" applyBorder="1" applyAlignment="1">
      <alignment horizontal="left" vertical="center"/>
    </xf>
    <xf numFmtId="9" fontId="87" fillId="33" borderId="10" xfId="43" applyFont="1" applyFill="1" applyBorder="1" applyAlignment="1">
      <alignment horizontal="center"/>
    </xf>
    <xf numFmtId="0" fontId="35" fillId="35" borderId="10" xfId="0" applyFont="1" applyFill="1" applyBorder="1" applyAlignment="1">
      <alignment horizontal="center"/>
    </xf>
    <xf numFmtId="0" fontId="16" fillId="35" borderId="12" xfId="0" applyFont="1" applyFill="1" applyBorder="1" applyAlignment="1">
      <alignment horizontal="center" vertical="center" wrapText="1"/>
    </xf>
    <xf numFmtId="0" fontId="16" fillId="35" borderId="12" xfId="0" applyFont="1" applyFill="1" applyBorder="1" applyAlignment="1">
      <alignment horizontal="center" vertical="center"/>
    </xf>
    <xf numFmtId="0" fontId="25" fillId="35" borderId="12" xfId="0" applyFont="1" applyFill="1" applyBorder="1" applyAlignment="1">
      <alignment horizontal="center" vertical="center"/>
    </xf>
    <xf numFmtId="0" fontId="25" fillId="35" borderId="19" xfId="0" applyFont="1" applyFill="1" applyBorder="1" applyAlignment="1">
      <alignment horizontal="center" vertical="center"/>
    </xf>
    <xf numFmtId="0" fontId="25" fillId="35" borderId="23" xfId="0" applyFont="1" applyFill="1" applyBorder="1" applyAlignment="1">
      <alignment horizontal="center" vertical="center"/>
    </xf>
  </cellXfs>
  <cellStyles count="45">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Moeda" xfId="44" builtinId="4"/>
    <cellStyle name="Neutro" xfId="8" builtinId="28" customBuiltin="1"/>
    <cellStyle name="Normal" xfId="0" builtinId="0"/>
    <cellStyle name="Nota" xfId="15" builtinId="10" customBuiltin="1"/>
    <cellStyle name="Porcentagem" xfId="43" builtinId="5"/>
    <cellStyle name="Ruim" xfId="7" builtinId="27" customBuiltin="1"/>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 name="Vírgula" xfId="42" builtinId="3"/>
  </cellStyles>
  <dxfs count="49">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FF66"/>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colors>
    <mruColors>
      <color rgb="FFFFFF66"/>
      <color rgb="FF0000CC"/>
      <color rgb="FF000099"/>
      <color rgb="FFFF9999"/>
      <color rgb="FFFF7C80"/>
      <color rgb="FFFF505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22/10/relationships/richValueRel" Target="richData/richValueRel.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06/relationships/rdRichValueTypes" Target="richData/rdRichValueTypes.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06/relationships/rdRichValueStructure" Target="richData/rdrichvaluestructure.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06/relationships/rdRichValue" Target="richData/rdrichvalue.xml"/></Relationships>
</file>

<file path=xl/drawings/_rels/drawing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8</xdr:col>
      <xdr:colOff>761999</xdr:colOff>
      <xdr:row>21</xdr:row>
      <xdr:rowOff>0</xdr:rowOff>
    </xdr:from>
    <xdr:to>
      <xdr:col>9</xdr:col>
      <xdr:colOff>588175</xdr:colOff>
      <xdr:row>21</xdr:row>
      <xdr:rowOff>180864</xdr:rowOff>
    </xdr:to>
    <xdr:pic>
      <xdr:nvPicPr>
        <xdr:cNvPr id="4" name="Imagem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58654" y="4948705"/>
          <a:ext cx="585297" cy="176060"/>
        </a:xfrm>
        <a:prstGeom prst="rect">
          <a:avLst/>
        </a:prstGeom>
      </xdr:spPr>
    </xdr:pic>
    <xdr:clientData/>
  </xdr:twoCellAnchor>
  <xdr:twoCellAnchor editAs="oneCell">
    <xdr:from>
      <xdr:col>6</xdr:col>
      <xdr:colOff>11907</xdr:colOff>
      <xdr:row>14</xdr:row>
      <xdr:rowOff>59532</xdr:rowOff>
    </xdr:from>
    <xdr:to>
      <xdr:col>8</xdr:col>
      <xdr:colOff>255985</xdr:colOff>
      <xdr:row>19</xdr:row>
      <xdr:rowOff>175839</xdr:rowOff>
    </xdr:to>
    <xdr:pic>
      <xdr:nvPicPr>
        <xdr:cNvPr id="3" name="Imagem 2">
          <a:extLst>
            <a:ext uri="{FF2B5EF4-FFF2-40B4-BE49-F238E27FC236}">
              <a16:creationId xmlns:a16="http://schemas.microsoft.com/office/drawing/2014/main" id="{0291E521-9CCD-8A82-4243-8A3DCC7833D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24188" y="5203032"/>
          <a:ext cx="1119188" cy="1068807"/>
        </a:xfrm>
        <a:prstGeom prst="rect">
          <a:avLst/>
        </a:prstGeom>
      </xdr:spPr>
    </xdr:pic>
    <xdr:clientData/>
  </xdr:twoCellAnchor>
</xdr:wsDr>
</file>

<file path=xl/richData/_rels/richValueRel.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dimension ref="A1:T167"/>
  <sheetViews>
    <sheetView tabSelected="1" zoomScaleNormal="100" workbookViewId="0">
      <selection activeCell="A8" sqref="A8:H8"/>
    </sheetView>
  </sheetViews>
  <sheetFormatPr defaultRowHeight="15" x14ac:dyDescent="0.25"/>
  <cols>
    <col min="1" max="1" width="9.85546875" customWidth="1"/>
    <col min="2" max="2" width="3.5703125" customWidth="1"/>
    <col min="4" max="4" width="8.140625" customWidth="1"/>
    <col min="5" max="5" width="7.7109375" customWidth="1"/>
    <col min="6" max="6" width="6.85546875" customWidth="1"/>
    <col min="7" max="7" width="6.7109375" customWidth="1"/>
    <col min="8" max="8" width="6.42578125" style="33" customWidth="1"/>
    <col min="9" max="9" width="6.85546875" customWidth="1"/>
    <col min="10" max="10" width="11.42578125" customWidth="1"/>
    <col min="11" max="20" width="9.28515625" style="42"/>
  </cols>
  <sheetData>
    <row r="1" spans="1:10" ht="15.75" x14ac:dyDescent="0.25">
      <c r="A1" s="90" t="s">
        <v>308</v>
      </c>
      <c r="B1" s="6"/>
      <c r="C1" s="7"/>
      <c r="D1" s="6"/>
      <c r="E1" s="7" t="s">
        <v>109</v>
      </c>
      <c r="F1" s="6"/>
      <c r="G1" s="6"/>
      <c r="H1" s="32"/>
      <c r="I1" s="6"/>
      <c r="J1" s="6" t="e" vm="1">
        <v>#VALUE!</v>
      </c>
    </row>
    <row r="2" spans="1:10" x14ac:dyDescent="0.25">
      <c r="A2" s="6" t="s">
        <v>312</v>
      </c>
      <c r="B2" s="6"/>
      <c r="C2" s="6"/>
      <c r="D2" s="6"/>
      <c r="E2" s="6"/>
      <c r="F2" s="6"/>
      <c r="G2" s="6"/>
      <c r="H2" s="32"/>
      <c r="I2" s="6"/>
      <c r="J2" s="6"/>
    </row>
    <row r="3" spans="1:10" x14ac:dyDescent="0.25">
      <c r="A3" s="6"/>
      <c r="B3" s="6"/>
      <c r="C3" s="6"/>
      <c r="D3" s="6"/>
      <c r="E3" s="6"/>
      <c r="F3" s="6"/>
      <c r="G3" s="313"/>
      <c r="H3" s="313"/>
      <c r="I3" s="314" t="s">
        <v>192</v>
      </c>
      <c r="J3" s="312"/>
    </row>
    <row r="4" spans="1:10" x14ac:dyDescent="0.25">
      <c r="A4" s="6"/>
      <c r="B4" s="6"/>
      <c r="C4" s="6"/>
      <c r="D4" s="6"/>
      <c r="E4" s="6"/>
      <c r="F4" s="6"/>
      <c r="G4" s="6"/>
      <c r="H4" s="32"/>
      <c r="I4" s="6"/>
      <c r="J4" s="6"/>
    </row>
    <row r="5" spans="1:10" x14ac:dyDescent="0.25">
      <c r="A5" s="7" t="s">
        <v>28</v>
      </c>
      <c r="B5" s="345"/>
      <c r="C5" s="346"/>
      <c r="D5" s="346"/>
      <c r="E5" s="346"/>
      <c r="F5" s="346"/>
      <c r="G5" s="346"/>
      <c r="H5" s="347"/>
      <c r="I5" s="306" t="str">
        <f ca="1">IF(E$7&lt;&gt;ABS(YEAR(TODAY())-$J$3),"Não Licenciada","")</f>
        <v>Não Licenciada</v>
      </c>
      <c r="J5" s="6"/>
    </row>
    <row r="6" spans="1:10" ht="24" customHeight="1" x14ac:dyDescent="0.25">
      <c r="A6" s="7" t="s">
        <v>27</v>
      </c>
      <c r="B6" s="41">
        <v>0</v>
      </c>
      <c r="C6" s="351" t="s">
        <v>170</v>
      </c>
      <c r="D6" s="352"/>
      <c r="E6" s="353"/>
      <c r="F6" s="353"/>
      <c r="G6" s="353"/>
      <c r="H6" s="354"/>
      <c r="I6" s="6"/>
      <c r="J6" s="6"/>
    </row>
    <row r="7" spans="1:10" x14ac:dyDescent="0.25">
      <c r="A7" s="7" t="s">
        <v>106</v>
      </c>
      <c r="B7" s="355"/>
      <c r="C7" s="355"/>
      <c r="D7" s="355"/>
      <c r="E7" s="293">
        <f>IF(ISNUMBER(VALUE(RIGHT(B7,2))), VALUE(RIGHT(B7,2)),0)</f>
        <v>0</v>
      </c>
      <c r="F7" s="291"/>
      <c r="G7" s="291"/>
      <c r="H7" s="292"/>
      <c r="I7" s="6"/>
      <c r="J7" s="6"/>
    </row>
    <row r="8" spans="1:10" ht="223.5" customHeight="1" x14ac:dyDescent="0.25">
      <c r="A8" s="348" t="s">
        <v>307</v>
      </c>
      <c r="B8" s="349"/>
      <c r="C8" s="349"/>
      <c r="D8" s="349"/>
      <c r="E8" s="349"/>
      <c r="F8" s="349"/>
      <c r="G8" s="349"/>
      <c r="H8" s="350"/>
      <c r="I8" s="6"/>
      <c r="J8" s="177" t="s">
        <v>65</v>
      </c>
    </row>
    <row r="9" spans="1:10" x14ac:dyDescent="0.25">
      <c r="A9" s="6"/>
      <c r="B9" s="6"/>
      <c r="C9" s="6"/>
      <c r="D9" s="6"/>
      <c r="E9" s="6"/>
      <c r="F9" s="6"/>
      <c r="G9" s="6"/>
      <c r="H9" s="32"/>
      <c r="I9" s="6"/>
      <c r="J9" s="6"/>
    </row>
    <row r="10" spans="1:10" x14ac:dyDescent="0.25">
      <c r="A10" s="7" t="s">
        <v>30</v>
      </c>
      <c r="B10" s="6"/>
      <c r="C10" s="6"/>
      <c r="D10" s="6"/>
      <c r="E10" s="6"/>
      <c r="F10" s="6"/>
      <c r="G10" s="6"/>
      <c r="H10" s="32"/>
      <c r="I10" s="6"/>
      <c r="J10" s="6"/>
    </row>
    <row r="11" spans="1:10" x14ac:dyDescent="0.25">
      <c r="A11" s="6"/>
      <c r="B11" s="6"/>
      <c r="C11" s="6" t="s">
        <v>30</v>
      </c>
      <c r="D11" s="6"/>
      <c r="E11" s="6"/>
      <c r="F11" s="6"/>
      <c r="G11" s="6"/>
      <c r="H11" s="6"/>
      <c r="I11" s="6"/>
      <c r="J11" s="6"/>
    </row>
    <row r="12" spans="1:10" x14ac:dyDescent="0.25">
      <c r="A12" s="35" t="s">
        <v>31</v>
      </c>
      <c r="B12" s="6"/>
      <c r="C12" s="297" t="s">
        <v>33</v>
      </c>
      <c r="D12" s="297" t="s">
        <v>34</v>
      </c>
      <c r="E12" s="297" t="s">
        <v>95</v>
      </c>
      <c r="F12" s="6"/>
      <c r="G12" s="356" t="s">
        <v>245</v>
      </c>
      <c r="H12" s="356"/>
      <c r="I12" s="356"/>
      <c r="J12" s="356"/>
    </row>
    <row r="13" spans="1:10" x14ac:dyDescent="0.25">
      <c r="A13" s="36">
        <v>1</v>
      </c>
      <c r="B13" s="6"/>
      <c r="C13" s="37">
        <f>COUNTIF('1'!A5:'1'!A33,"=1")</f>
        <v>8</v>
      </c>
      <c r="D13" s="38">
        <f>COUNTIFS('1'!A4:'1'!A33,"&gt;0",'1'!K4:'1'!K33,"&lt;&gt;")</f>
        <v>0</v>
      </c>
      <c r="E13" s="39">
        <f t="shared" ref="E13:E20" si="0">D13/C13</f>
        <v>0</v>
      </c>
      <c r="F13" s="6"/>
      <c r="G13" s="309">
        <v>1</v>
      </c>
      <c r="H13" s="309">
        <v>2</v>
      </c>
      <c r="I13" s="310">
        <v>3</v>
      </c>
      <c r="J13" s="309">
        <v>4</v>
      </c>
    </row>
    <row r="14" spans="1:10" x14ac:dyDescent="0.25">
      <c r="A14" s="36">
        <v>2</v>
      </c>
      <c r="B14" s="6"/>
      <c r="C14" s="37">
        <f>COUNTIF('2'!A5:'2'!A29,"=1")</f>
        <v>4</v>
      </c>
      <c r="D14" s="38">
        <f>COUNTIFS('2'!A4:'2'!A29,"&gt;0",'2'!M4:'2'!M29,"&lt;&gt;")</f>
        <v>0</v>
      </c>
      <c r="E14" s="39">
        <f t="shared" si="0"/>
        <v>0</v>
      </c>
      <c r="F14" s="6"/>
      <c r="G14" s="308">
        <f>IF($B$6=0,100,IF($B$6=1,50,IF($B$6=2,33,25)))</f>
        <v>100</v>
      </c>
      <c r="H14" s="308">
        <f>IF($B$6=0,100,IF($B$6=1,100,IF($B$6=2,67,50)))</f>
        <v>100</v>
      </c>
      <c r="I14" s="308">
        <f>IF($B$6=0,100,IF($B$6=1,100,IF($B$6=2,100,75)))</f>
        <v>100</v>
      </c>
      <c r="J14" s="308">
        <f>IF($B$6=0,100,IF($B$6=1,100,IF($B$6=2,100,100)))</f>
        <v>100</v>
      </c>
    </row>
    <row r="15" spans="1:10" x14ac:dyDescent="0.25">
      <c r="A15" s="36">
        <v>3</v>
      </c>
      <c r="B15" s="6"/>
      <c r="C15" s="37">
        <f>COUNTIF('3'!A5:'3'!A22,"=1")</f>
        <v>4</v>
      </c>
      <c r="D15" s="38">
        <f>COUNTIFS('3'!A4:'3'!A22,"&gt;0",'3'!M4:'3'!M22,"&lt;&gt;")</f>
        <v>0</v>
      </c>
      <c r="E15" s="39">
        <f t="shared" si="0"/>
        <v>0</v>
      </c>
      <c r="F15" s="6"/>
      <c r="G15" s="6"/>
      <c r="H15" s="6"/>
      <c r="I15" s="6"/>
      <c r="J15" s="6"/>
    </row>
    <row r="16" spans="1:10" x14ac:dyDescent="0.25">
      <c r="A16" s="36">
        <v>4</v>
      </c>
      <c r="B16" s="6"/>
      <c r="C16" s="37">
        <f>COUNTIF('4'!A5:'4'!A19,"=1")</f>
        <v>2</v>
      </c>
      <c r="D16" s="38">
        <f>COUNTIFS('4'!A4:'4'!A19,"&gt;0",'4'!M4:'4'!M19,"&lt;&gt;")</f>
        <v>0</v>
      </c>
      <c r="E16" s="39">
        <f t="shared" si="0"/>
        <v>0</v>
      </c>
      <c r="F16" s="6"/>
      <c r="G16" s="6"/>
      <c r="H16" s="6"/>
      <c r="I16" s="6"/>
      <c r="J16" s="6"/>
    </row>
    <row r="17" spans="1:10" x14ac:dyDescent="0.25">
      <c r="A17" s="36">
        <v>5</v>
      </c>
      <c r="B17" s="6"/>
      <c r="C17" s="37">
        <f>COUNTIF('5'!A5:'5'!A23,"=1")</f>
        <v>1</v>
      </c>
      <c r="D17" s="38">
        <f>COUNTIFS('5'!A4:'5'!A23,"&gt;0",'5'!M4:'5'!M23,"&lt;&gt;")</f>
        <v>0</v>
      </c>
      <c r="E17" s="39">
        <f t="shared" si="0"/>
        <v>0</v>
      </c>
      <c r="F17" s="6"/>
      <c r="G17" s="6"/>
      <c r="H17" s="6"/>
      <c r="I17" s="6"/>
      <c r="J17" s="6"/>
    </row>
    <row r="18" spans="1:10" x14ac:dyDescent="0.25">
      <c r="A18" s="36">
        <v>6</v>
      </c>
      <c r="B18" s="6"/>
      <c r="C18" s="37">
        <f>COUNTIF('6'!A5:'6'!A20,"=1")</f>
        <v>4</v>
      </c>
      <c r="D18" s="38">
        <f>COUNTIFS('6'!A4:'6'!A20,"&gt;0",'6'!M4:'6'!M20,"&lt;&gt;")</f>
        <v>0</v>
      </c>
      <c r="E18" s="39">
        <f t="shared" si="0"/>
        <v>0</v>
      </c>
      <c r="F18" s="6"/>
      <c r="G18" s="6"/>
      <c r="H18" s="6"/>
      <c r="I18" s="6"/>
      <c r="J18" s="6"/>
    </row>
    <row r="19" spans="1:10" x14ac:dyDescent="0.25">
      <c r="A19" s="36">
        <v>7</v>
      </c>
      <c r="B19" s="6"/>
      <c r="C19" s="37">
        <f>COUNTIF('7'!A5:'7'!A27,"=1")</f>
        <v>6</v>
      </c>
      <c r="D19" s="38">
        <f>COUNTIFS('7'!A4:'7'!A27,"&gt;0",'7'!M4:'7'!M27,"&lt;&gt;")</f>
        <v>0</v>
      </c>
      <c r="E19" s="39">
        <f t="shared" si="0"/>
        <v>0</v>
      </c>
      <c r="F19" s="6"/>
      <c r="G19" s="6"/>
      <c r="H19" s="6"/>
      <c r="I19" s="6"/>
      <c r="J19" s="6"/>
    </row>
    <row r="20" spans="1:10" x14ac:dyDescent="0.25">
      <c r="A20" s="34" t="s">
        <v>32</v>
      </c>
      <c r="B20" s="6"/>
      <c r="C20" s="34">
        <f>SUM(C13:C19)</f>
        <v>29</v>
      </c>
      <c r="D20" s="34">
        <f>SUM(D13:D19)</f>
        <v>0</v>
      </c>
      <c r="E20" s="298">
        <f t="shared" si="0"/>
        <v>0</v>
      </c>
      <c r="F20" s="6"/>
      <c r="G20" s="6"/>
      <c r="H20" s="6"/>
      <c r="I20" s="6"/>
      <c r="J20" s="6"/>
    </row>
    <row r="21" spans="1:10" x14ac:dyDescent="0.25">
      <c r="A21" s="6"/>
      <c r="B21" s="6"/>
      <c r="C21" s="6"/>
      <c r="D21" s="6"/>
      <c r="E21" s="6"/>
      <c r="F21" s="6"/>
      <c r="G21" s="6"/>
      <c r="H21" s="6"/>
      <c r="I21" s="6"/>
      <c r="J21" s="6"/>
    </row>
    <row r="22" spans="1:10" x14ac:dyDescent="0.25">
      <c r="A22" s="6" t="e" vm="2">
        <v>#VALUE!</v>
      </c>
      <c r="B22" s="6"/>
      <c r="C22" s="6"/>
      <c r="D22" s="6"/>
      <c r="E22" s="6"/>
      <c r="F22" s="6"/>
      <c r="G22" s="6"/>
      <c r="H22" s="32"/>
      <c r="I22" s="40" t="s">
        <v>53</v>
      </c>
      <c r="J22" s="6"/>
    </row>
    <row r="23" spans="1:10" s="42" customFormat="1" x14ac:dyDescent="0.25">
      <c r="H23" s="43"/>
    </row>
    <row r="24" spans="1:10" s="42" customFormat="1" x14ac:dyDescent="0.25">
      <c r="H24" s="43"/>
    </row>
    <row r="25" spans="1:10" s="42" customFormat="1" x14ac:dyDescent="0.25"/>
    <row r="26" spans="1:10" s="42" customFormat="1" x14ac:dyDescent="0.25">
      <c r="H26" s="43"/>
    </row>
    <row r="27" spans="1:10" s="42" customFormat="1" x14ac:dyDescent="0.25">
      <c r="H27" s="43"/>
    </row>
    <row r="28" spans="1:10" s="42" customFormat="1" x14ac:dyDescent="0.25">
      <c r="H28" s="43"/>
    </row>
    <row r="29" spans="1:10" s="42" customFormat="1" x14ac:dyDescent="0.25">
      <c r="H29" s="43"/>
    </row>
    <row r="30" spans="1:10" s="42" customFormat="1" x14ac:dyDescent="0.25">
      <c r="H30" s="43"/>
    </row>
    <row r="31" spans="1:10" s="42" customFormat="1" x14ac:dyDescent="0.25">
      <c r="H31" s="43"/>
    </row>
    <row r="32" spans="1:10" s="42" customFormat="1" x14ac:dyDescent="0.25">
      <c r="H32" s="43"/>
    </row>
    <row r="33" spans="8:8" s="42" customFormat="1" x14ac:dyDescent="0.25">
      <c r="H33" s="43"/>
    </row>
    <row r="34" spans="8:8" s="42" customFormat="1" x14ac:dyDescent="0.25">
      <c r="H34" s="43"/>
    </row>
    <row r="35" spans="8:8" s="42" customFormat="1" x14ac:dyDescent="0.25">
      <c r="H35" s="43"/>
    </row>
    <row r="36" spans="8:8" s="42" customFormat="1" x14ac:dyDescent="0.25">
      <c r="H36" s="43"/>
    </row>
    <row r="37" spans="8:8" s="42" customFormat="1" x14ac:dyDescent="0.25">
      <c r="H37" s="43"/>
    </row>
    <row r="38" spans="8:8" s="42" customFormat="1" x14ac:dyDescent="0.25">
      <c r="H38" s="43"/>
    </row>
    <row r="39" spans="8:8" s="42" customFormat="1" x14ac:dyDescent="0.25">
      <c r="H39" s="43"/>
    </row>
    <row r="40" spans="8:8" s="42" customFormat="1" x14ac:dyDescent="0.25">
      <c r="H40" s="43"/>
    </row>
    <row r="41" spans="8:8" s="42" customFormat="1" x14ac:dyDescent="0.25">
      <c r="H41" s="43"/>
    </row>
    <row r="42" spans="8:8" s="42" customFormat="1" x14ac:dyDescent="0.25">
      <c r="H42" s="43"/>
    </row>
    <row r="43" spans="8:8" s="42" customFormat="1" x14ac:dyDescent="0.25">
      <c r="H43" s="43"/>
    </row>
    <row r="44" spans="8:8" s="42" customFormat="1" x14ac:dyDescent="0.25">
      <c r="H44" s="43"/>
    </row>
    <row r="45" spans="8:8" s="42" customFormat="1" x14ac:dyDescent="0.25">
      <c r="H45" s="43"/>
    </row>
    <row r="46" spans="8:8" s="42" customFormat="1" x14ac:dyDescent="0.25">
      <c r="H46" s="43"/>
    </row>
    <row r="47" spans="8:8" s="42" customFormat="1" x14ac:dyDescent="0.25">
      <c r="H47" s="43"/>
    </row>
    <row r="48" spans="8:8" s="42" customFormat="1" x14ac:dyDescent="0.25">
      <c r="H48" s="43"/>
    </row>
    <row r="49" spans="8:8" s="42" customFormat="1" x14ac:dyDescent="0.25">
      <c r="H49" s="43"/>
    </row>
    <row r="50" spans="8:8" s="42" customFormat="1" x14ac:dyDescent="0.25">
      <c r="H50" s="43"/>
    </row>
    <row r="51" spans="8:8" s="42" customFormat="1" x14ac:dyDescent="0.25">
      <c r="H51" s="43"/>
    </row>
    <row r="52" spans="8:8" s="42" customFormat="1" x14ac:dyDescent="0.25">
      <c r="H52" s="43"/>
    </row>
    <row r="53" spans="8:8" s="42" customFormat="1" x14ac:dyDescent="0.25">
      <c r="H53" s="43"/>
    </row>
    <row r="54" spans="8:8" s="42" customFormat="1" x14ac:dyDescent="0.25">
      <c r="H54" s="43"/>
    </row>
    <row r="55" spans="8:8" s="42" customFormat="1" x14ac:dyDescent="0.25">
      <c r="H55" s="43"/>
    </row>
    <row r="56" spans="8:8" s="42" customFormat="1" x14ac:dyDescent="0.25">
      <c r="H56" s="43"/>
    </row>
    <row r="57" spans="8:8" s="42" customFormat="1" x14ac:dyDescent="0.25">
      <c r="H57" s="43"/>
    </row>
    <row r="58" spans="8:8" s="42" customFormat="1" x14ac:dyDescent="0.25">
      <c r="H58" s="43"/>
    </row>
    <row r="59" spans="8:8" s="42" customFormat="1" x14ac:dyDescent="0.25">
      <c r="H59" s="43"/>
    </row>
    <row r="60" spans="8:8" s="42" customFormat="1" x14ac:dyDescent="0.25">
      <c r="H60" s="43"/>
    </row>
    <row r="61" spans="8:8" s="42" customFormat="1" x14ac:dyDescent="0.25">
      <c r="H61" s="43"/>
    </row>
    <row r="62" spans="8:8" s="42" customFormat="1" x14ac:dyDescent="0.25">
      <c r="H62" s="43"/>
    </row>
    <row r="63" spans="8:8" s="42" customFormat="1" x14ac:dyDescent="0.25">
      <c r="H63" s="43"/>
    </row>
    <row r="64" spans="8:8" s="42" customFormat="1" x14ac:dyDescent="0.25">
      <c r="H64" s="43"/>
    </row>
    <row r="65" spans="8:8" s="42" customFormat="1" x14ac:dyDescent="0.25">
      <c r="H65" s="43"/>
    </row>
    <row r="66" spans="8:8" s="42" customFormat="1" x14ac:dyDescent="0.25">
      <c r="H66" s="43"/>
    </row>
    <row r="67" spans="8:8" s="42" customFormat="1" x14ac:dyDescent="0.25">
      <c r="H67" s="43"/>
    </row>
    <row r="68" spans="8:8" s="42" customFormat="1" x14ac:dyDescent="0.25">
      <c r="H68" s="43"/>
    </row>
    <row r="69" spans="8:8" s="42" customFormat="1" x14ac:dyDescent="0.25">
      <c r="H69" s="43"/>
    </row>
    <row r="70" spans="8:8" s="42" customFormat="1" x14ac:dyDescent="0.25">
      <c r="H70" s="43"/>
    </row>
    <row r="71" spans="8:8" s="42" customFormat="1" x14ac:dyDescent="0.25">
      <c r="H71" s="43"/>
    </row>
    <row r="72" spans="8:8" s="42" customFormat="1" x14ac:dyDescent="0.25">
      <c r="H72" s="43"/>
    </row>
    <row r="73" spans="8:8" s="42" customFormat="1" x14ac:dyDescent="0.25">
      <c r="H73" s="43"/>
    </row>
    <row r="74" spans="8:8" s="42" customFormat="1" x14ac:dyDescent="0.25">
      <c r="H74" s="43"/>
    </row>
    <row r="75" spans="8:8" s="42" customFormat="1" x14ac:dyDescent="0.25">
      <c r="H75" s="43"/>
    </row>
    <row r="76" spans="8:8" s="42" customFormat="1" x14ac:dyDescent="0.25">
      <c r="H76" s="43"/>
    </row>
    <row r="77" spans="8:8" s="42" customFormat="1" x14ac:dyDescent="0.25">
      <c r="H77" s="43"/>
    </row>
    <row r="78" spans="8:8" s="42" customFormat="1" x14ac:dyDescent="0.25">
      <c r="H78" s="43"/>
    </row>
    <row r="79" spans="8:8" s="42" customFormat="1" x14ac:dyDescent="0.25">
      <c r="H79" s="43"/>
    </row>
    <row r="80" spans="8:8" s="42" customFormat="1" x14ac:dyDescent="0.25">
      <c r="H80" s="43"/>
    </row>
    <row r="81" spans="8:8" s="42" customFormat="1" x14ac:dyDescent="0.25">
      <c r="H81" s="43"/>
    </row>
    <row r="82" spans="8:8" s="42" customFormat="1" x14ac:dyDescent="0.25">
      <c r="H82" s="43"/>
    </row>
    <row r="83" spans="8:8" s="42" customFormat="1" x14ac:dyDescent="0.25">
      <c r="H83" s="43"/>
    </row>
    <row r="84" spans="8:8" s="42" customFormat="1" x14ac:dyDescent="0.25">
      <c r="H84" s="43"/>
    </row>
    <row r="85" spans="8:8" s="42" customFormat="1" x14ac:dyDescent="0.25">
      <c r="H85" s="43"/>
    </row>
    <row r="86" spans="8:8" s="42" customFormat="1" x14ac:dyDescent="0.25">
      <c r="H86" s="43"/>
    </row>
    <row r="87" spans="8:8" s="42" customFormat="1" x14ac:dyDescent="0.25">
      <c r="H87" s="43"/>
    </row>
    <row r="88" spans="8:8" s="42" customFormat="1" x14ac:dyDescent="0.25">
      <c r="H88" s="43"/>
    </row>
    <row r="89" spans="8:8" s="42" customFormat="1" x14ac:dyDescent="0.25">
      <c r="H89" s="43"/>
    </row>
    <row r="90" spans="8:8" s="42" customFormat="1" x14ac:dyDescent="0.25">
      <c r="H90" s="43"/>
    </row>
    <row r="91" spans="8:8" s="42" customFormat="1" x14ac:dyDescent="0.25">
      <c r="H91" s="43"/>
    </row>
    <row r="92" spans="8:8" s="42" customFormat="1" x14ac:dyDescent="0.25">
      <c r="H92" s="43"/>
    </row>
    <row r="93" spans="8:8" s="42" customFormat="1" x14ac:dyDescent="0.25">
      <c r="H93" s="43"/>
    </row>
    <row r="94" spans="8:8" s="42" customFormat="1" x14ac:dyDescent="0.25">
      <c r="H94" s="43"/>
    </row>
    <row r="95" spans="8:8" s="42" customFormat="1" x14ac:dyDescent="0.25">
      <c r="H95" s="43"/>
    </row>
    <row r="96" spans="8:8" s="42" customFormat="1" x14ac:dyDescent="0.25">
      <c r="H96" s="43"/>
    </row>
    <row r="97" spans="8:8" s="42" customFormat="1" x14ac:dyDescent="0.25">
      <c r="H97" s="43"/>
    </row>
    <row r="98" spans="8:8" s="42" customFormat="1" x14ac:dyDescent="0.25">
      <c r="H98" s="43"/>
    </row>
    <row r="99" spans="8:8" s="42" customFormat="1" x14ac:dyDescent="0.25">
      <c r="H99" s="43"/>
    </row>
    <row r="100" spans="8:8" s="42" customFormat="1" x14ac:dyDescent="0.25">
      <c r="H100" s="43"/>
    </row>
    <row r="101" spans="8:8" s="42" customFormat="1" x14ac:dyDescent="0.25">
      <c r="H101" s="43"/>
    </row>
    <row r="102" spans="8:8" s="42" customFormat="1" x14ac:dyDescent="0.25">
      <c r="H102" s="43"/>
    </row>
    <row r="103" spans="8:8" s="42" customFormat="1" x14ac:dyDescent="0.25">
      <c r="H103" s="43"/>
    </row>
    <row r="104" spans="8:8" s="42" customFormat="1" x14ac:dyDescent="0.25">
      <c r="H104" s="43"/>
    </row>
    <row r="105" spans="8:8" s="42" customFormat="1" x14ac:dyDescent="0.25">
      <c r="H105" s="43"/>
    </row>
    <row r="106" spans="8:8" s="42" customFormat="1" x14ac:dyDescent="0.25">
      <c r="H106" s="43"/>
    </row>
    <row r="107" spans="8:8" s="42" customFormat="1" x14ac:dyDescent="0.25">
      <c r="H107" s="43"/>
    </row>
    <row r="108" spans="8:8" s="42" customFormat="1" x14ac:dyDescent="0.25">
      <c r="H108" s="43"/>
    </row>
    <row r="109" spans="8:8" s="42" customFormat="1" x14ac:dyDescent="0.25">
      <c r="H109" s="43"/>
    </row>
    <row r="110" spans="8:8" s="42" customFormat="1" x14ac:dyDescent="0.25">
      <c r="H110" s="43"/>
    </row>
    <row r="111" spans="8:8" s="42" customFormat="1" x14ac:dyDescent="0.25">
      <c r="H111" s="43"/>
    </row>
    <row r="112" spans="8:8" s="42" customFormat="1" x14ac:dyDescent="0.25">
      <c r="H112" s="43"/>
    </row>
    <row r="113" spans="8:8" s="42" customFormat="1" x14ac:dyDescent="0.25">
      <c r="H113" s="43"/>
    </row>
    <row r="114" spans="8:8" s="42" customFormat="1" x14ac:dyDescent="0.25">
      <c r="H114" s="43"/>
    </row>
    <row r="115" spans="8:8" s="42" customFormat="1" x14ac:dyDescent="0.25">
      <c r="H115" s="43"/>
    </row>
    <row r="116" spans="8:8" s="42" customFormat="1" x14ac:dyDescent="0.25">
      <c r="H116" s="43"/>
    </row>
    <row r="117" spans="8:8" s="42" customFormat="1" x14ac:dyDescent="0.25">
      <c r="H117" s="43"/>
    </row>
    <row r="118" spans="8:8" s="42" customFormat="1" x14ac:dyDescent="0.25">
      <c r="H118" s="43"/>
    </row>
    <row r="119" spans="8:8" s="42" customFormat="1" x14ac:dyDescent="0.25">
      <c r="H119" s="43"/>
    </row>
    <row r="120" spans="8:8" s="42" customFormat="1" x14ac:dyDescent="0.25">
      <c r="H120" s="43"/>
    </row>
    <row r="121" spans="8:8" s="42" customFormat="1" x14ac:dyDescent="0.25">
      <c r="H121" s="43"/>
    </row>
    <row r="122" spans="8:8" s="42" customFormat="1" x14ac:dyDescent="0.25">
      <c r="H122" s="43"/>
    </row>
    <row r="123" spans="8:8" s="42" customFormat="1" x14ac:dyDescent="0.25">
      <c r="H123" s="43"/>
    </row>
    <row r="124" spans="8:8" s="42" customFormat="1" x14ac:dyDescent="0.25">
      <c r="H124" s="43"/>
    </row>
    <row r="125" spans="8:8" s="42" customFormat="1" x14ac:dyDescent="0.25">
      <c r="H125" s="43"/>
    </row>
    <row r="126" spans="8:8" s="42" customFormat="1" x14ac:dyDescent="0.25">
      <c r="H126" s="43"/>
    </row>
    <row r="127" spans="8:8" s="42" customFormat="1" x14ac:dyDescent="0.25">
      <c r="H127" s="43"/>
    </row>
    <row r="128" spans="8:8" s="42" customFormat="1" x14ac:dyDescent="0.25">
      <c r="H128" s="43"/>
    </row>
    <row r="129" spans="8:8" s="42" customFormat="1" x14ac:dyDescent="0.25">
      <c r="H129" s="43"/>
    </row>
    <row r="130" spans="8:8" s="42" customFormat="1" x14ac:dyDescent="0.25">
      <c r="H130" s="43"/>
    </row>
    <row r="131" spans="8:8" s="42" customFormat="1" x14ac:dyDescent="0.25">
      <c r="H131" s="43"/>
    </row>
    <row r="132" spans="8:8" s="42" customFormat="1" x14ac:dyDescent="0.25">
      <c r="H132" s="43"/>
    </row>
    <row r="133" spans="8:8" s="42" customFormat="1" x14ac:dyDescent="0.25">
      <c r="H133" s="43"/>
    </row>
    <row r="134" spans="8:8" s="42" customFormat="1" x14ac:dyDescent="0.25">
      <c r="H134" s="43"/>
    </row>
    <row r="135" spans="8:8" s="42" customFormat="1" x14ac:dyDescent="0.25">
      <c r="H135" s="43"/>
    </row>
    <row r="136" spans="8:8" s="42" customFormat="1" x14ac:dyDescent="0.25">
      <c r="H136" s="43"/>
    </row>
    <row r="137" spans="8:8" s="42" customFormat="1" x14ac:dyDescent="0.25">
      <c r="H137" s="43"/>
    </row>
    <row r="138" spans="8:8" s="42" customFormat="1" x14ac:dyDescent="0.25">
      <c r="H138" s="43"/>
    </row>
    <row r="139" spans="8:8" s="42" customFormat="1" x14ac:dyDescent="0.25">
      <c r="H139" s="43"/>
    </row>
    <row r="140" spans="8:8" s="42" customFormat="1" x14ac:dyDescent="0.25">
      <c r="H140" s="43"/>
    </row>
    <row r="141" spans="8:8" s="42" customFormat="1" x14ac:dyDescent="0.25">
      <c r="H141" s="43"/>
    </row>
    <row r="142" spans="8:8" s="42" customFormat="1" x14ac:dyDescent="0.25">
      <c r="H142" s="43"/>
    </row>
    <row r="143" spans="8:8" s="42" customFormat="1" x14ac:dyDescent="0.25">
      <c r="H143" s="43"/>
    </row>
    <row r="144" spans="8:8" s="42" customFormat="1" x14ac:dyDescent="0.25">
      <c r="H144" s="43"/>
    </row>
    <row r="145" spans="8:8" s="42" customFormat="1" x14ac:dyDescent="0.25">
      <c r="H145" s="43"/>
    </row>
    <row r="146" spans="8:8" s="42" customFormat="1" x14ac:dyDescent="0.25">
      <c r="H146" s="43"/>
    </row>
    <row r="147" spans="8:8" s="42" customFormat="1" x14ac:dyDescent="0.25">
      <c r="H147" s="43"/>
    </row>
    <row r="148" spans="8:8" s="42" customFormat="1" x14ac:dyDescent="0.25">
      <c r="H148" s="43"/>
    </row>
    <row r="149" spans="8:8" s="42" customFormat="1" x14ac:dyDescent="0.25">
      <c r="H149" s="43"/>
    </row>
    <row r="150" spans="8:8" s="42" customFormat="1" x14ac:dyDescent="0.25">
      <c r="H150" s="43"/>
    </row>
    <row r="151" spans="8:8" s="42" customFormat="1" x14ac:dyDescent="0.25">
      <c r="H151" s="43"/>
    </row>
    <row r="152" spans="8:8" s="42" customFormat="1" x14ac:dyDescent="0.25">
      <c r="H152" s="43"/>
    </row>
    <row r="153" spans="8:8" s="42" customFormat="1" x14ac:dyDescent="0.25">
      <c r="H153" s="43"/>
    </row>
    <row r="154" spans="8:8" s="42" customFormat="1" x14ac:dyDescent="0.25">
      <c r="H154" s="43"/>
    </row>
    <row r="155" spans="8:8" s="42" customFormat="1" x14ac:dyDescent="0.25">
      <c r="H155" s="43"/>
    </row>
    <row r="156" spans="8:8" s="42" customFormat="1" x14ac:dyDescent="0.25">
      <c r="H156" s="43"/>
    </row>
    <row r="157" spans="8:8" s="42" customFormat="1" x14ac:dyDescent="0.25">
      <c r="H157" s="43"/>
    </row>
    <row r="158" spans="8:8" s="42" customFormat="1" x14ac:dyDescent="0.25">
      <c r="H158" s="43"/>
    </row>
    <row r="159" spans="8:8" s="42" customFormat="1" x14ac:dyDescent="0.25">
      <c r="H159" s="43"/>
    </row>
    <row r="160" spans="8:8" s="42" customFormat="1" x14ac:dyDescent="0.25">
      <c r="H160" s="43"/>
    </row>
    <row r="161" spans="8:8" s="42" customFormat="1" x14ac:dyDescent="0.25">
      <c r="H161" s="43"/>
    </row>
    <row r="162" spans="8:8" s="42" customFormat="1" x14ac:dyDescent="0.25">
      <c r="H162" s="43"/>
    </row>
    <row r="163" spans="8:8" s="42" customFormat="1" x14ac:dyDescent="0.25">
      <c r="H163" s="43"/>
    </row>
    <row r="164" spans="8:8" s="42" customFormat="1" x14ac:dyDescent="0.25">
      <c r="H164" s="43"/>
    </row>
    <row r="165" spans="8:8" s="42" customFormat="1" x14ac:dyDescent="0.25">
      <c r="H165" s="43"/>
    </row>
    <row r="166" spans="8:8" s="42" customFormat="1" x14ac:dyDescent="0.25">
      <c r="H166" s="43"/>
    </row>
    <row r="167" spans="8:8" s="42" customFormat="1" x14ac:dyDescent="0.25">
      <c r="H167" s="43"/>
    </row>
  </sheetData>
  <sheetProtection algorithmName="SHA-512" hashValue="UFZ6bYwu97Il6b+5XSR8rsxa5leaWgQ2JdCz3TwKwrwdzpzeK08xSkjg8EQ8Pj5b2qSd0F7KSPyPRih41DFCDw==" saltValue="ZIP2IEf5qNZUn8qF1ZFBsw==" spinCount="100000" sheet="1" formatCells="0" formatColumns="0" formatRows="0"/>
  <mergeCells count="5">
    <mergeCell ref="B5:H5"/>
    <mergeCell ref="A8:H8"/>
    <mergeCell ref="C6:H6"/>
    <mergeCell ref="B7:D7"/>
    <mergeCell ref="G12:J12"/>
  </mergeCells>
  <dataValidations count="1">
    <dataValidation type="list" allowBlank="1" showInputMessage="1" showErrorMessage="1" error="Opção inválida" promptTitle="Escolher 0,1,2 ou 3" sqref="B6" xr:uid="{00000000-0002-0000-0000-000000000000}">
      <formula1>"0,1,2,3"</formula1>
    </dataValidation>
  </dataValidations>
  <pageMargins left="0.511811024" right="0.511811024" top="0.78740157499999996" bottom="0.78740157499999996" header="0.31496062000000002" footer="0.31496062000000002"/>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10"/>
  <dimension ref="A1:FS103"/>
  <sheetViews>
    <sheetView zoomScaleNormal="100" workbookViewId="0">
      <pane xSplit="3" ySplit="8" topLeftCell="D9" activePane="bottomRight" state="frozen"/>
      <selection pane="topRight" activeCell="D1" sqref="D1"/>
      <selection pane="bottomLeft" activeCell="A9" sqref="A9"/>
      <selection pane="bottomRight" activeCell="D9" sqref="D9"/>
    </sheetView>
  </sheetViews>
  <sheetFormatPr defaultColWidth="8.85546875" defaultRowHeight="15" x14ac:dyDescent="0.25"/>
  <cols>
    <col min="1" max="1" width="1.85546875" customWidth="1"/>
    <col min="2" max="2" width="8.28515625" style="217" customWidth="1"/>
    <col min="3" max="3" width="8.85546875" style="217" customWidth="1"/>
    <col min="4" max="4" width="30.140625" customWidth="1"/>
    <col min="5" max="5" width="4.140625" customWidth="1"/>
    <col min="6" max="6" width="1.5703125" customWidth="1"/>
    <col min="7" max="7" width="4.28515625" customWidth="1"/>
    <col min="8" max="8" width="4.42578125" customWidth="1"/>
    <col min="9" max="9" width="1.7109375" customWidth="1"/>
    <col min="10" max="10" width="3.85546875" customWidth="1"/>
    <col min="11" max="11" width="3.7109375" customWidth="1"/>
    <col min="12" max="12" width="14.5703125" customWidth="1"/>
    <col min="13" max="13" width="3.28515625" customWidth="1"/>
    <col min="14" max="14" width="5.28515625" customWidth="1"/>
    <col min="15" max="15" width="1.85546875" customWidth="1"/>
    <col min="16" max="16" width="4.140625" customWidth="1"/>
    <col min="17" max="17" width="3.7109375" customWidth="1"/>
    <col min="18" max="18" width="13.5703125" customWidth="1"/>
    <col min="19" max="19" width="5" customWidth="1"/>
    <col min="20" max="20" width="13.5703125" customWidth="1"/>
    <col min="21" max="21" width="1.7109375" customWidth="1"/>
    <col min="22" max="22" width="4.28515625" customWidth="1"/>
    <col min="23" max="23" width="12.7109375" customWidth="1"/>
    <col min="24" max="24" width="1.7109375" customWidth="1"/>
    <col min="25" max="25" width="5.140625" customWidth="1"/>
    <col min="26" max="26" width="1.28515625" customWidth="1"/>
    <col min="27" max="27" width="7.28515625" style="42" customWidth="1"/>
    <col min="28" max="31" width="10.42578125" style="42" customWidth="1"/>
    <col min="32" max="32" width="27.5703125" style="42" customWidth="1"/>
    <col min="33" max="33" width="11.85546875" style="42" customWidth="1"/>
    <col min="34" max="34" width="2.140625" style="42" customWidth="1"/>
    <col min="35" max="175" width="8.85546875" style="42"/>
  </cols>
  <sheetData>
    <row r="1" spans="1:175" ht="15.6" customHeight="1" x14ac:dyDescent="0.25">
      <c r="A1" s="6"/>
      <c r="B1" s="228"/>
      <c r="C1" s="173" t="str">
        <f>Capa!A1</f>
        <v>MEGplan MEGIA 2025</v>
      </c>
      <c r="D1" s="176"/>
      <c r="E1" s="311" t="s">
        <v>105</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50000000000001" customHeight="1" x14ac:dyDescent="0.25">
      <c r="A2" s="6"/>
      <c r="B2" s="282" t="str">
        <f>CONCATENATE("Item ",'Quadro Geral'!B32)</f>
        <v>Item 8.2 Ambientais</v>
      </c>
      <c r="C2" s="282"/>
      <c r="D2" s="283"/>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35" customHeight="1" x14ac:dyDescent="0.3">
      <c r="A3" s="6"/>
      <c r="B3" s="6"/>
      <c r="C3" s="6"/>
      <c r="D3" s="6"/>
      <c r="E3" s="229"/>
      <c r="F3" s="6"/>
      <c r="G3" s="373" t="s">
        <v>68</v>
      </c>
      <c r="H3" s="373"/>
      <c r="I3" s="373"/>
      <c r="J3" s="373"/>
      <c r="K3" s="373"/>
      <c r="L3" s="373"/>
      <c r="M3" s="373"/>
      <c r="N3" s="373"/>
      <c r="O3" s="373"/>
      <c r="P3" s="373"/>
      <c r="Q3" s="373"/>
      <c r="R3" s="373"/>
      <c r="S3" s="373"/>
      <c r="T3" s="373"/>
      <c r="U3" s="373"/>
      <c r="V3" s="373"/>
      <c r="W3" s="373"/>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35">
      <c r="A4" s="202"/>
      <c r="B4" s="372">
        <f>IF(COUNTIF($D8:$D37,"*")&gt;0,(COUNTIFS($D8:$D37,"*",$F8:$F37,"1",V8:V37,"&gt;=0")+COUNTIFS($D8:$D37,"*",$F8:$F37,"&lt;&gt;1",E8:E37,"*"))/COUNTIF($D8:$D37,"*"),0)</f>
        <v>0</v>
      </c>
      <c r="C4" s="372"/>
      <c r="D4" s="372"/>
      <c r="E4" s="229"/>
      <c r="F4" s="6"/>
      <c r="G4" s="374" t="s">
        <v>71</v>
      </c>
      <c r="H4" s="375"/>
      <c r="I4" s="182"/>
      <c r="J4" s="376" t="s">
        <v>72</v>
      </c>
      <c r="K4" s="376"/>
      <c r="L4" s="376"/>
      <c r="M4" s="376"/>
      <c r="N4" s="376"/>
      <c r="O4" s="182"/>
      <c r="P4" s="376" t="s">
        <v>73</v>
      </c>
      <c r="Q4" s="376"/>
      <c r="R4" s="376"/>
      <c r="S4" s="376"/>
      <c r="T4" s="376"/>
      <c r="U4" s="180"/>
      <c r="V4" s="377" t="s">
        <v>74</v>
      </c>
      <c r="W4" s="378"/>
      <c r="X4" s="180"/>
      <c r="Y4" s="180"/>
      <c r="Z4" s="180"/>
      <c r="AA4" s="366" t="s">
        <v>94</v>
      </c>
      <c r="AB4" s="367"/>
      <c r="AC4" s="367"/>
      <c r="AD4" s="367"/>
      <c r="AE4" s="367"/>
      <c r="AF4" s="367"/>
      <c r="AG4" s="368"/>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2.95" customHeight="1" x14ac:dyDescent="0.2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35" customHeight="1" x14ac:dyDescent="0.35">
      <c r="A6" s="181"/>
      <c r="B6" s="230" t="s">
        <v>69</v>
      </c>
      <c r="C6" s="231" t="s">
        <v>103</v>
      </c>
      <c r="D6" s="275" t="s">
        <v>70</v>
      </c>
      <c r="E6" s="276" t="s">
        <v>90</v>
      </c>
      <c r="F6" s="182"/>
      <c r="G6" s="236" t="s">
        <v>99</v>
      </c>
      <c r="H6" s="237" t="s">
        <v>91</v>
      </c>
      <c r="I6" s="182"/>
      <c r="J6" s="236" t="s">
        <v>97</v>
      </c>
      <c r="K6" s="237" t="s">
        <v>96</v>
      </c>
      <c r="L6" s="238" t="s">
        <v>75</v>
      </c>
      <c r="M6" s="236" t="s">
        <v>76</v>
      </c>
      <c r="N6" s="236" t="s">
        <v>77</v>
      </c>
      <c r="O6" s="182"/>
      <c r="P6" s="236" t="s">
        <v>98</v>
      </c>
      <c r="Q6" s="237" t="s">
        <v>92</v>
      </c>
      <c r="R6" s="238" t="s">
        <v>78</v>
      </c>
      <c r="S6" s="236" t="s">
        <v>79</v>
      </c>
      <c r="T6" s="238" t="s">
        <v>80</v>
      </c>
      <c r="U6" s="186"/>
      <c r="V6" s="237" t="s">
        <v>93</v>
      </c>
      <c r="W6" s="238" t="s">
        <v>81</v>
      </c>
      <c r="X6" s="186"/>
      <c r="Y6" s="239" t="s">
        <v>95</v>
      </c>
      <c r="Z6" s="186"/>
      <c r="AA6" s="249" t="s">
        <v>82</v>
      </c>
      <c r="AB6" s="250" t="s">
        <v>84</v>
      </c>
      <c r="AC6" s="250" t="s">
        <v>83</v>
      </c>
      <c r="AD6" s="250" t="s">
        <v>85</v>
      </c>
      <c r="AE6" s="250" t="s">
        <v>86</v>
      </c>
      <c r="AF6" s="250" t="s">
        <v>87</v>
      </c>
      <c r="AG6" s="251" t="s">
        <v>88</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8.95" customHeight="1" x14ac:dyDescent="0.25">
      <c r="A9" s="202">
        <v>8</v>
      </c>
      <c r="B9" s="221"/>
      <c r="C9" s="219"/>
      <c r="D9" s="203"/>
      <c r="E9" s="41"/>
      <c r="F9" s="225" t="str">
        <f t="shared" ref="F9:F36"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IF(AND(A9=8,NOT(ISBLANK(D9))),IF(OR(ISNUMBER(I9),ISNUMBER(O9),ISNUMBER(U9),ISNUMBER(X9)),AVERAGE(I9,O9,U9,X9),0),"")</f>
        <v/>
      </c>
      <c r="Z9" s="200"/>
      <c r="AA9" s="205"/>
      <c r="AB9" s="55"/>
      <c r="AC9" s="205"/>
      <c r="AD9" s="205"/>
      <c r="AE9" s="205"/>
      <c r="AF9" s="205"/>
      <c r="AG9" s="206"/>
      <c r="AH9" s="44"/>
    </row>
    <row r="10" spans="1:175" ht="18.95" customHeight="1" x14ac:dyDescent="0.25">
      <c r="A10" s="202">
        <v>8</v>
      </c>
      <c r="B10" s="221"/>
      <c r="C10" s="219"/>
      <c r="D10" s="203"/>
      <c r="E10" s="41"/>
      <c r="F10" s="225" t="str">
        <f t="shared" si="0"/>
        <v/>
      </c>
      <c r="G10" s="41"/>
      <c r="H10" s="41"/>
      <c r="I10" s="241" t="str">
        <f t="shared" ref="I10:I27" si="1">IF(G10="S",IF(H10=3,1,IF(H10=2,0.7,IF(H10=1,0.3,0))),"")</f>
        <v/>
      </c>
      <c r="J10" s="41"/>
      <c r="K10" s="41"/>
      <c r="L10" s="41"/>
      <c r="M10" s="41"/>
      <c r="N10" s="41"/>
      <c r="O10" s="241" t="str">
        <f t="shared" ref="O10:O27" si="2">IF(AND($F10=1,J10="S"),IF(K10=3,1,IF(K10=2,0.6,IF(K10=1,0.3,0))),"")</f>
        <v/>
      </c>
      <c r="P10" s="41"/>
      <c r="Q10" s="41"/>
      <c r="R10" s="41"/>
      <c r="S10" s="41"/>
      <c r="T10" s="41"/>
      <c r="U10" s="241" t="str">
        <f t="shared" ref="U10:U27" si="3">IF(AND($F10=1,P10="S"),IF(Q10=3,1,IF(Q10=2,0.6,IF(Q10=1,0.3,0))),"")</f>
        <v/>
      </c>
      <c r="V10" s="240"/>
      <c r="W10" s="240"/>
      <c r="X10" s="241" t="str">
        <f t="shared" ref="X10:X27" si="4">IF($F10=1,IF(V10=3,1,IF(V10=2,0.6,IF(V10=1,0.3,0))),"")</f>
        <v/>
      </c>
      <c r="Y10" s="277" t="str">
        <f t="shared" ref="Y10:Y27" si="5">IF(AND(A10=8,NOT(ISBLANK(D10))),IF(OR(ISNUMBER(I10),ISNUMBER(O10),ISNUMBER(U10),ISNUMBER(X10)),AVERAGE(I10,O10,U10,X10),0),"")</f>
        <v/>
      </c>
      <c r="Z10" s="200"/>
      <c r="AA10" s="205"/>
      <c r="AB10" s="55"/>
      <c r="AC10" s="205"/>
      <c r="AD10" s="205"/>
      <c r="AE10" s="205"/>
      <c r="AF10" s="205"/>
      <c r="AG10" s="206"/>
      <c r="AH10" s="44"/>
    </row>
    <row r="11" spans="1:175" ht="18.95" customHeight="1" x14ac:dyDescent="0.25">
      <c r="A11" s="202">
        <v>8</v>
      </c>
      <c r="B11" s="221"/>
      <c r="C11" s="219"/>
      <c r="D11" s="203"/>
      <c r="E11" s="41"/>
      <c r="F11" s="225" t="str">
        <f t="shared" si="0"/>
        <v/>
      </c>
      <c r="G11" s="41"/>
      <c r="H11" s="41"/>
      <c r="I11" s="241" t="str">
        <f t="shared" si="1"/>
        <v/>
      </c>
      <c r="J11" s="41"/>
      <c r="K11" s="41"/>
      <c r="L11" s="41"/>
      <c r="M11" s="41"/>
      <c r="N11" s="41"/>
      <c r="O11" s="241" t="str">
        <f t="shared" si="2"/>
        <v/>
      </c>
      <c r="P11" s="41"/>
      <c r="Q11" s="41"/>
      <c r="R11" s="41"/>
      <c r="S11" s="41"/>
      <c r="T11" s="41"/>
      <c r="U11" s="241" t="str">
        <f t="shared" si="3"/>
        <v/>
      </c>
      <c r="V11" s="240"/>
      <c r="W11" s="240"/>
      <c r="X11" s="241" t="str">
        <f t="shared" si="4"/>
        <v/>
      </c>
      <c r="Y11" s="277" t="str">
        <f t="shared" si="5"/>
        <v/>
      </c>
      <c r="Z11" s="200"/>
      <c r="AA11" s="205"/>
      <c r="AB11" s="55"/>
      <c r="AC11" s="205"/>
      <c r="AD11" s="205"/>
      <c r="AE11" s="205"/>
      <c r="AF11" s="205"/>
      <c r="AG11" s="206"/>
      <c r="AH11" s="44"/>
    </row>
    <row r="12" spans="1:175" ht="18.95" customHeight="1" x14ac:dyDescent="0.25">
      <c r="A12" s="202">
        <v>8</v>
      </c>
      <c r="B12" s="221"/>
      <c r="C12" s="219"/>
      <c r="D12" s="203"/>
      <c r="E12" s="41"/>
      <c r="F12" s="225" t="str">
        <f t="shared" si="0"/>
        <v/>
      </c>
      <c r="G12" s="41"/>
      <c r="H12" s="41"/>
      <c r="I12" s="241" t="str">
        <f t="shared" si="1"/>
        <v/>
      </c>
      <c r="J12" s="41"/>
      <c r="K12" s="41"/>
      <c r="L12" s="41"/>
      <c r="M12" s="41"/>
      <c r="N12" s="41"/>
      <c r="O12" s="241" t="str">
        <f t="shared" si="2"/>
        <v/>
      </c>
      <c r="P12" s="41"/>
      <c r="Q12" s="41"/>
      <c r="R12" s="41"/>
      <c r="S12" s="41"/>
      <c r="T12" s="41"/>
      <c r="U12" s="241" t="str">
        <f t="shared" si="3"/>
        <v/>
      </c>
      <c r="V12" s="240"/>
      <c r="W12" s="240"/>
      <c r="X12" s="241" t="str">
        <f t="shared" si="4"/>
        <v/>
      </c>
      <c r="Y12" s="277" t="str">
        <f t="shared" si="5"/>
        <v/>
      </c>
      <c r="Z12" s="200"/>
      <c r="AA12" s="205"/>
      <c r="AB12" s="55"/>
      <c r="AC12" s="205"/>
      <c r="AD12" s="205"/>
      <c r="AE12" s="205"/>
      <c r="AF12" s="205"/>
      <c r="AG12" s="206"/>
      <c r="AH12" s="44"/>
    </row>
    <row r="13" spans="1:175" ht="18.95" customHeight="1" x14ac:dyDescent="0.25">
      <c r="A13" s="202">
        <v>8</v>
      </c>
      <c r="B13" s="221"/>
      <c r="C13" s="219"/>
      <c r="D13" s="203"/>
      <c r="E13" s="41"/>
      <c r="F13" s="225" t="str">
        <f t="shared" si="0"/>
        <v/>
      </c>
      <c r="G13" s="41"/>
      <c r="H13" s="41"/>
      <c r="I13" s="241" t="str">
        <f t="shared" si="1"/>
        <v/>
      </c>
      <c r="J13" s="41"/>
      <c r="K13" s="41"/>
      <c r="L13" s="41"/>
      <c r="M13" s="41"/>
      <c r="N13" s="41"/>
      <c r="O13" s="241" t="str">
        <f t="shared" si="2"/>
        <v/>
      </c>
      <c r="P13" s="41"/>
      <c r="Q13" s="41"/>
      <c r="R13" s="41"/>
      <c r="S13" s="41"/>
      <c r="T13" s="41"/>
      <c r="U13" s="241" t="str">
        <f t="shared" si="3"/>
        <v/>
      </c>
      <c r="V13" s="240"/>
      <c r="W13" s="240"/>
      <c r="X13" s="241" t="str">
        <f t="shared" si="4"/>
        <v/>
      </c>
      <c r="Y13" s="277" t="str">
        <f t="shared" si="5"/>
        <v/>
      </c>
      <c r="Z13" s="200"/>
      <c r="AA13" s="205"/>
      <c r="AB13" s="55"/>
      <c r="AC13" s="205"/>
      <c r="AD13" s="205"/>
      <c r="AE13" s="205"/>
      <c r="AF13" s="205"/>
      <c r="AG13" s="206"/>
      <c r="AH13" s="44"/>
    </row>
    <row r="14" spans="1:175" ht="18.95" customHeight="1" x14ac:dyDescent="0.25">
      <c r="A14" s="202">
        <v>8</v>
      </c>
      <c r="B14" s="221"/>
      <c r="C14" s="219"/>
      <c r="D14" s="203"/>
      <c r="E14" s="41"/>
      <c r="F14" s="225" t="str">
        <f t="shared" si="0"/>
        <v/>
      </c>
      <c r="G14" s="41"/>
      <c r="H14" s="41"/>
      <c r="I14" s="241" t="str">
        <f t="shared" si="1"/>
        <v/>
      </c>
      <c r="J14" s="41"/>
      <c r="K14" s="41"/>
      <c r="L14" s="41"/>
      <c r="M14" s="41"/>
      <c r="N14" s="41"/>
      <c r="O14" s="241" t="str">
        <f t="shared" si="2"/>
        <v/>
      </c>
      <c r="P14" s="41"/>
      <c r="Q14" s="41"/>
      <c r="R14" s="41"/>
      <c r="S14" s="41"/>
      <c r="T14" s="41"/>
      <c r="U14" s="241" t="str">
        <f t="shared" si="3"/>
        <v/>
      </c>
      <c r="V14" s="240"/>
      <c r="W14" s="240"/>
      <c r="X14" s="241" t="str">
        <f t="shared" si="4"/>
        <v/>
      </c>
      <c r="Y14" s="277" t="str">
        <f t="shared" si="5"/>
        <v/>
      </c>
      <c r="Z14" s="200"/>
      <c r="AA14" s="205"/>
      <c r="AB14" s="55"/>
      <c r="AC14" s="205"/>
      <c r="AD14" s="205"/>
      <c r="AE14" s="205"/>
      <c r="AF14" s="205"/>
      <c r="AG14" s="206"/>
      <c r="AH14" s="44"/>
    </row>
    <row r="15" spans="1:175" ht="18.95" customHeight="1" x14ac:dyDescent="0.25">
      <c r="A15" s="202">
        <v>8</v>
      </c>
      <c r="B15" s="221"/>
      <c r="C15" s="219"/>
      <c r="D15" s="203"/>
      <c r="E15" s="41"/>
      <c r="F15" s="225" t="str">
        <f t="shared" si="0"/>
        <v/>
      </c>
      <c r="G15" s="41"/>
      <c r="H15" s="41"/>
      <c r="I15" s="241" t="str">
        <f t="shared" si="1"/>
        <v/>
      </c>
      <c r="J15" s="41"/>
      <c r="K15" s="41"/>
      <c r="L15" s="41"/>
      <c r="M15" s="41"/>
      <c r="N15" s="41"/>
      <c r="O15" s="241" t="str">
        <f t="shared" si="2"/>
        <v/>
      </c>
      <c r="P15" s="41"/>
      <c r="Q15" s="41"/>
      <c r="R15" s="41"/>
      <c r="S15" s="41"/>
      <c r="T15" s="41"/>
      <c r="U15" s="241" t="str">
        <f t="shared" si="3"/>
        <v/>
      </c>
      <c r="V15" s="240"/>
      <c r="W15" s="240"/>
      <c r="X15" s="241" t="str">
        <f t="shared" si="4"/>
        <v/>
      </c>
      <c r="Y15" s="277" t="str">
        <f t="shared" si="5"/>
        <v/>
      </c>
      <c r="Z15" s="200"/>
      <c r="AA15" s="205"/>
      <c r="AB15" s="55"/>
      <c r="AC15" s="205"/>
      <c r="AD15" s="205"/>
      <c r="AE15" s="205"/>
      <c r="AF15" s="205"/>
      <c r="AG15" s="206"/>
      <c r="AH15" s="44"/>
    </row>
    <row r="16" spans="1:175" ht="18.95" customHeight="1" x14ac:dyDescent="0.25">
      <c r="A16" s="202">
        <v>8</v>
      </c>
      <c r="B16" s="221"/>
      <c r="C16" s="219"/>
      <c r="D16" s="203"/>
      <c r="E16" s="41"/>
      <c r="F16" s="225" t="str">
        <f t="shared" si="0"/>
        <v/>
      </c>
      <c r="G16" s="41"/>
      <c r="H16" s="41"/>
      <c r="I16" s="241" t="str">
        <f t="shared" si="1"/>
        <v/>
      </c>
      <c r="J16" s="41"/>
      <c r="K16" s="41"/>
      <c r="L16" s="41"/>
      <c r="M16" s="41"/>
      <c r="N16" s="41"/>
      <c r="O16" s="241" t="str">
        <f t="shared" si="2"/>
        <v/>
      </c>
      <c r="P16" s="41"/>
      <c r="Q16" s="41"/>
      <c r="R16" s="41"/>
      <c r="S16" s="41"/>
      <c r="T16" s="41"/>
      <c r="U16" s="241" t="str">
        <f t="shared" si="3"/>
        <v/>
      </c>
      <c r="V16" s="240"/>
      <c r="W16" s="240"/>
      <c r="X16" s="241" t="str">
        <f t="shared" si="4"/>
        <v/>
      </c>
      <c r="Y16" s="277" t="str">
        <f t="shared" si="5"/>
        <v/>
      </c>
      <c r="Z16" s="200"/>
      <c r="AA16" s="205"/>
      <c r="AB16" s="55"/>
      <c r="AC16" s="205"/>
      <c r="AD16" s="205"/>
      <c r="AE16" s="205"/>
      <c r="AF16" s="205"/>
      <c r="AG16" s="206"/>
      <c r="AH16" s="44"/>
    </row>
    <row r="17" spans="1:34" ht="18.95" customHeight="1" x14ac:dyDescent="0.25">
      <c r="A17" s="202">
        <v>8</v>
      </c>
      <c r="B17" s="221"/>
      <c r="C17" s="219"/>
      <c r="D17" s="203"/>
      <c r="E17" s="41"/>
      <c r="F17" s="225" t="str">
        <f t="shared" si="0"/>
        <v/>
      </c>
      <c r="G17" s="41"/>
      <c r="H17" s="41"/>
      <c r="I17" s="241" t="str">
        <f t="shared" si="1"/>
        <v/>
      </c>
      <c r="J17" s="41"/>
      <c r="K17" s="41"/>
      <c r="L17" s="41"/>
      <c r="M17" s="41"/>
      <c r="N17" s="41"/>
      <c r="O17" s="241" t="str">
        <f t="shared" si="2"/>
        <v/>
      </c>
      <c r="P17" s="41"/>
      <c r="Q17" s="41"/>
      <c r="R17" s="41"/>
      <c r="S17" s="41"/>
      <c r="T17" s="41"/>
      <c r="U17" s="241" t="str">
        <f t="shared" si="3"/>
        <v/>
      </c>
      <c r="V17" s="240"/>
      <c r="W17" s="240"/>
      <c r="X17" s="241" t="str">
        <f t="shared" si="4"/>
        <v/>
      </c>
      <c r="Y17" s="277" t="str">
        <f t="shared" si="5"/>
        <v/>
      </c>
      <c r="Z17" s="200"/>
      <c r="AA17" s="205"/>
      <c r="AB17" s="55"/>
      <c r="AC17" s="205"/>
      <c r="AD17" s="205"/>
      <c r="AE17" s="205"/>
      <c r="AF17" s="205"/>
      <c r="AG17" s="206"/>
      <c r="AH17" s="44"/>
    </row>
    <row r="18" spans="1:34" ht="18.95" customHeight="1" x14ac:dyDescent="0.25">
      <c r="A18" s="202">
        <v>8</v>
      </c>
      <c r="B18" s="221"/>
      <c r="C18" s="219"/>
      <c r="D18" s="203"/>
      <c r="E18" s="41"/>
      <c r="F18" s="225" t="str">
        <f t="shared" si="0"/>
        <v/>
      </c>
      <c r="G18" s="41"/>
      <c r="H18" s="41"/>
      <c r="I18" s="241" t="str">
        <f t="shared" si="1"/>
        <v/>
      </c>
      <c r="J18" s="41"/>
      <c r="K18" s="41"/>
      <c r="L18" s="41"/>
      <c r="M18" s="41"/>
      <c r="N18" s="41"/>
      <c r="O18" s="241" t="str">
        <f t="shared" si="2"/>
        <v/>
      </c>
      <c r="P18" s="41"/>
      <c r="Q18" s="41"/>
      <c r="R18" s="41"/>
      <c r="S18" s="41"/>
      <c r="T18" s="41"/>
      <c r="U18" s="241" t="str">
        <f t="shared" si="3"/>
        <v/>
      </c>
      <c r="V18" s="240"/>
      <c r="W18" s="240"/>
      <c r="X18" s="241" t="str">
        <f t="shared" si="4"/>
        <v/>
      </c>
      <c r="Y18" s="277" t="str">
        <f t="shared" si="5"/>
        <v/>
      </c>
      <c r="Z18" s="200"/>
      <c r="AA18" s="205"/>
      <c r="AB18" s="55"/>
      <c r="AC18" s="205"/>
      <c r="AD18" s="205"/>
      <c r="AE18" s="205"/>
      <c r="AF18" s="205"/>
      <c r="AG18" s="206"/>
      <c r="AH18" s="44"/>
    </row>
    <row r="19" spans="1:34" ht="18.95" customHeight="1" x14ac:dyDescent="0.25">
      <c r="A19" s="202">
        <v>8</v>
      </c>
      <c r="B19" s="221"/>
      <c r="C19" s="219"/>
      <c r="D19" s="203"/>
      <c r="E19" s="41"/>
      <c r="F19" s="225" t="str">
        <f t="shared" si="0"/>
        <v/>
      </c>
      <c r="G19" s="41"/>
      <c r="H19" s="41"/>
      <c r="I19" s="241" t="str">
        <f t="shared" si="1"/>
        <v/>
      </c>
      <c r="J19" s="41"/>
      <c r="K19" s="41"/>
      <c r="L19" s="41"/>
      <c r="M19" s="41"/>
      <c r="N19" s="41"/>
      <c r="O19" s="241" t="str">
        <f t="shared" si="2"/>
        <v/>
      </c>
      <c r="P19" s="41"/>
      <c r="Q19" s="41"/>
      <c r="R19" s="41"/>
      <c r="S19" s="41"/>
      <c r="T19" s="41"/>
      <c r="U19" s="241" t="str">
        <f t="shared" si="3"/>
        <v/>
      </c>
      <c r="V19" s="240"/>
      <c r="W19" s="240"/>
      <c r="X19" s="241" t="str">
        <f t="shared" si="4"/>
        <v/>
      </c>
      <c r="Y19" s="277" t="str">
        <f t="shared" si="5"/>
        <v/>
      </c>
      <c r="Z19" s="200"/>
      <c r="AA19" s="205"/>
      <c r="AB19" s="55"/>
      <c r="AC19" s="205"/>
      <c r="AD19" s="205"/>
      <c r="AE19" s="205"/>
      <c r="AF19" s="205"/>
      <c r="AG19" s="206"/>
      <c r="AH19" s="44"/>
    </row>
    <row r="20" spans="1:34" ht="18.95" customHeight="1" x14ac:dyDescent="0.25">
      <c r="A20" s="202">
        <v>8</v>
      </c>
      <c r="B20" s="221"/>
      <c r="C20" s="219"/>
      <c r="D20" s="203"/>
      <c r="E20" s="41"/>
      <c r="F20" s="225" t="str">
        <f t="shared" si="0"/>
        <v/>
      </c>
      <c r="G20" s="41"/>
      <c r="H20" s="41"/>
      <c r="I20" s="241" t="str">
        <f t="shared" si="1"/>
        <v/>
      </c>
      <c r="J20" s="41"/>
      <c r="K20" s="41"/>
      <c r="L20" s="41"/>
      <c r="M20" s="41"/>
      <c r="N20" s="41"/>
      <c r="O20" s="241" t="str">
        <f t="shared" si="2"/>
        <v/>
      </c>
      <c r="P20" s="41"/>
      <c r="Q20" s="41"/>
      <c r="R20" s="41"/>
      <c r="S20" s="41"/>
      <c r="T20" s="41"/>
      <c r="U20" s="241" t="str">
        <f t="shared" si="3"/>
        <v/>
      </c>
      <c r="V20" s="240"/>
      <c r="W20" s="240"/>
      <c r="X20" s="241" t="str">
        <f t="shared" si="4"/>
        <v/>
      </c>
      <c r="Y20" s="277" t="str">
        <f t="shared" si="5"/>
        <v/>
      </c>
      <c r="Z20" s="200"/>
      <c r="AA20" s="205"/>
      <c r="AB20" s="55"/>
      <c r="AC20" s="205"/>
      <c r="AD20" s="205"/>
      <c r="AE20" s="205"/>
      <c r="AF20" s="205"/>
      <c r="AG20" s="206"/>
      <c r="AH20" s="44"/>
    </row>
    <row r="21" spans="1:34" ht="18.95" customHeight="1" x14ac:dyDescent="0.25">
      <c r="A21" s="202">
        <v>8</v>
      </c>
      <c r="B21" s="221"/>
      <c r="C21" s="219"/>
      <c r="D21" s="203"/>
      <c r="E21" s="41"/>
      <c r="F21" s="225" t="str">
        <f t="shared" si="0"/>
        <v/>
      </c>
      <c r="G21" s="41"/>
      <c r="H21" s="41"/>
      <c r="I21" s="241" t="str">
        <f t="shared" si="1"/>
        <v/>
      </c>
      <c r="J21" s="41"/>
      <c r="K21" s="41"/>
      <c r="L21" s="41"/>
      <c r="M21" s="41"/>
      <c r="N21" s="41"/>
      <c r="O21" s="241" t="str">
        <f t="shared" si="2"/>
        <v/>
      </c>
      <c r="P21" s="41"/>
      <c r="Q21" s="41"/>
      <c r="R21" s="41"/>
      <c r="S21" s="41"/>
      <c r="T21" s="41"/>
      <c r="U21" s="241" t="str">
        <f t="shared" si="3"/>
        <v/>
      </c>
      <c r="V21" s="240"/>
      <c r="W21" s="240"/>
      <c r="X21" s="241" t="str">
        <f t="shared" si="4"/>
        <v/>
      </c>
      <c r="Y21" s="277" t="str">
        <f t="shared" si="5"/>
        <v/>
      </c>
      <c r="Z21" s="200"/>
      <c r="AA21" s="205"/>
      <c r="AB21" s="55"/>
      <c r="AC21" s="205"/>
      <c r="AD21" s="205"/>
      <c r="AE21" s="205"/>
      <c r="AF21" s="205"/>
      <c r="AG21" s="206"/>
      <c r="AH21" s="44"/>
    </row>
    <row r="22" spans="1:34" ht="18.95" customHeight="1" x14ac:dyDescent="0.25">
      <c r="A22" s="202">
        <v>8</v>
      </c>
      <c r="B22" s="221"/>
      <c r="C22" s="219"/>
      <c r="D22" s="203"/>
      <c r="E22" s="41"/>
      <c r="F22" s="225" t="str">
        <f t="shared" si="0"/>
        <v/>
      </c>
      <c r="G22" s="41"/>
      <c r="H22" s="41"/>
      <c r="I22" s="241" t="str">
        <f t="shared" si="1"/>
        <v/>
      </c>
      <c r="J22" s="41"/>
      <c r="K22" s="41"/>
      <c r="L22" s="41"/>
      <c r="M22" s="41"/>
      <c r="N22" s="41"/>
      <c r="O22" s="241" t="str">
        <f t="shared" si="2"/>
        <v/>
      </c>
      <c r="P22" s="41"/>
      <c r="Q22" s="41"/>
      <c r="R22" s="41"/>
      <c r="S22" s="41"/>
      <c r="T22" s="41"/>
      <c r="U22" s="241" t="str">
        <f t="shared" si="3"/>
        <v/>
      </c>
      <c r="V22" s="240"/>
      <c r="W22" s="240"/>
      <c r="X22" s="241" t="str">
        <f t="shared" si="4"/>
        <v/>
      </c>
      <c r="Y22" s="277" t="str">
        <f t="shared" si="5"/>
        <v/>
      </c>
      <c r="Z22" s="200"/>
      <c r="AA22" s="205"/>
      <c r="AB22" s="55"/>
      <c r="AC22" s="205"/>
      <c r="AD22" s="205"/>
      <c r="AE22" s="205"/>
      <c r="AF22" s="205"/>
      <c r="AG22" s="206"/>
      <c r="AH22" s="44"/>
    </row>
    <row r="23" spans="1:34" ht="18.95" customHeight="1" x14ac:dyDescent="0.25">
      <c r="A23" s="202">
        <v>8</v>
      </c>
      <c r="B23" s="221"/>
      <c r="C23" s="219"/>
      <c r="D23" s="203"/>
      <c r="E23" s="41"/>
      <c r="F23" s="225" t="str">
        <f t="shared" si="0"/>
        <v/>
      </c>
      <c r="G23" s="41"/>
      <c r="H23" s="41"/>
      <c r="I23" s="241" t="str">
        <f t="shared" si="1"/>
        <v/>
      </c>
      <c r="J23" s="41"/>
      <c r="K23" s="41"/>
      <c r="L23" s="41"/>
      <c r="M23" s="41"/>
      <c r="N23" s="41"/>
      <c r="O23" s="241" t="str">
        <f t="shared" si="2"/>
        <v/>
      </c>
      <c r="P23" s="41"/>
      <c r="Q23" s="41"/>
      <c r="R23" s="41"/>
      <c r="S23" s="41"/>
      <c r="T23" s="41"/>
      <c r="U23" s="241" t="str">
        <f t="shared" si="3"/>
        <v/>
      </c>
      <c r="V23" s="240"/>
      <c r="W23" s="240"/>
      <c r="X23" s="241" t="str">
        <f t="shared" si="4"/>
        <v/>
      </c>
      <c r="Y23" s="277" t="str">
        <f t="shared" si="5"/>
        <v/>
      </c>
      <c r="Z23" s="200"/>
      <c r="AA23" s="205"/>
      <c r="AB23" s="55"/>
      <c r="AC23" s="205"/>
      <c r="AD23" s="205"/>
      <c r="AE23" s="205"/>
      <c r="AF23" s="205"/>
      <c r="AG23" s="206"/>
      <c r="AH23" s="44"/>
    </row>
    <row r="24" spans="1:34" ht="18.95" customHeight="1" x14ac:dyDescent="0.25">
      <c r="A24" s="202">
        <v>8</v>
      </c>
      <c r="B24" s="221"/>
      <c r="C24" s="219"/>
      <c r="D24" s="203"/>
      <c r="E24" s="41"/>
      <c r="F24" s="225" t="str">
        <f t="shared" si="0"/>
        <v/>
      </c>
      <c r="G24" s="41"/>
      <c r="H24" s="41"/>
      <c r="I24" s="241" t="str">
        <f t="shared" si="1"/>
        <v/>
      </c>
      <c r="J24" s="41"/>
      <c r="K24" s="41"/>
      <c r="L24" s="41"/>
      <c r="M24" s="41"/>
      <c r="N24" s="41"/>
      <c r="O24" s="241" t="str">
        <f t="shared" si="2"/>
        <v/>
      </c>
      <c r="P24" s="41"/>
      <c r="Q24" s="41"/>
      <c r="R24" s="41"/>
      <c r="S24" s="41"/>
      <c r="T24" s="41"/>
      <c r="U24" s="241" t="str">
        <f t="shared" si="3"/>
        <v/>
      </c>
      <c r="V24" s="240"/>
      <c r="W24" s="240"/>
      <c r="X24" s="241" t="str">
        <f t="shared" si="4"/>
        <v/>
      </c>
      <c r="Y24" s="277" t="str">
        <f t="shared" si="5"/>
        <v/>
      </c>
      <c r="Z24" s="200"/>
      <c r="AA24" s="205"/>
      <c r="AB24" s="55"/>
      <c r="AC24" s="205"/>
      <c r="AD24" s="205"/>
      <c r="AE24" s="205"/>
      <c r="AF24" s="205"/>
      <c r="AG24" s="206"/>
      <c r="AH24" s="44"/>
    </row>
    <row r="25" spans="1:34" ht="18.95" customHeight="1" x14ac:dyDescent="0.25">
      <c r="A25" s="202">
        <v>8</v>
      </c>
      <c r="B25" s="221"/>
      <c r="C25" s="219"/>
      <c r="D25" s="203"/>
      <c r="E25" s="41"/>
      <c r="F25" s="225" t="str">
        <f t="shared" si="0"/>
        <v/>
      </c>
      <c r="G25" s="41"/>
      <c r="H25" s="41"/>
      <c r="I25" s="241" t="str">
        <f t="shared" si="1"/>
        <v/>
      </c>
      <c r="J25" s="41"/>
      <c r="K25" s="41"/>
      <c r="L25" s="41"/>
      <c r="M25" s="41"/>
      <c r="N25" s="41"/>
      <c r="O25" s="241" t="str">
        <f t="shared" si="2"/>
        <v/>
      </c>
      <c r="P25" s="41"/>
      <c r="Q25" s="41"/>
      <c r="R25" s="41"/>
      <c r="S25" s="41"/>
      <c r="T25" s="41"/>
      <c r="U25" s="241" t="str">
        <f t="shared" si="3"/>
        <v/>
      </c>
      <c r="V25" s="240"/>
      <c r="W25" s="240"/>
      <c r="X25" s="241" t="str">
        <f t="shared" si="4"/>
        <v/>
      </c>
      <c r="Y25" s="277" t="str">
        <f t="shared" si="5"/>
        <v/>
      </c>
      <c r="Z25" s="200"/>
      <c r="AA25" s="205"/>
      <c r="AB25" s="55"/>
      <c r="AC25" s="205"/>
      <c r="AD25" s="205"/>
      <c r="AE25" s="205"/>
      <c r="AF25" s="205"/>
      <c r="AG25" s="206"/>
      <c r="AH25" s="44"/>
    </row>
    <row r="26" spans="1:34" ht="18.95" customHeight="1" x14ac:dyDescent="0.25">
      <c r="A26" s="202">
        <v>8</v>
      </c>
      <c r="B26" s="221"/>
      <c r="C26" s="219"/>
      <c r="D26" s="203"/>
      <c r="E26" s="41"/>
      <c r="F26" s="225" t="str">
        <f t="shared" si="0"/>
        <v/>
      </c>
      <c r="G26" s="41"/>
      <c r="H26" s="41"/>
      <c r="I26" s="241" t="str">
        <f t="shared" si="1"/>
        <v/>
      </c>
      <c r="J26" s="41"/>
      <c r="K26" s="41"/>
      <c r="L26" s="41"/>
      <c r="M26" s="41"/>
      <c r="N26" s="41"/>
      <c r="O26" s="241" t="str">
        <f t="shared" si="2"/>
        <v/>
      </c>
      <c r="P26" s="41"/>
      <c r="Q26" s="41"/>
      <c r="R26" s="41"/>
      <c r="S26" s="41"/>
      <c r="T26" s="41"/>
      <c r="U26" s="241" t="str">
        <f t="shared" si="3"/>
        <v/>
      </c>
      <c r="V26" s="240"/>
      <c r="W26" s="240"/>
      <c r="X26" s="241" t="str">
        <f t="shared" si="4"/>
        <v/>
      </c>
      <c r="Y26" s="277" t="str">
        <f t="shared" si="5"/>
        <v/>
      </c>
      <c r="Z26" s="200"/>
      <c r="AA26" s="205"/>
      <c r="AB26" s="55"/>
      <c r="AC26" s="205"/>
      <c r="AD26" s="205"/>
      <c r="AE26" s="205"/>
      <c r="AF26" s="205"/>
      <c r="AG26" s="206"/>
      <c r="AH26" s="44"/>
    </row>
    <row r="27" spans="1:34" ht="18.95" customHeight="1" x14ac:dyDescent="0.25">
      <c r="A27" s="202">
        <v>8</v>
      </c>
      <c r="B27" s="221"/>
      <c r="C27" s="219"/>
      <c r="D27" s="203"/>
      <c r="E27" s="41"/>
      <c r="F27" s="225" t="str">
        <f t="shared" si="0"/>
        <v/>
      </c>
      <c r="G27" s="41"/>
      <c r="H27" s="41"/>
      <c r="I27" s="241" t="str">
        <f t="shared" si="1"/>
        <v/>
      </c>
      <c r="J27" s="41"/>
      <c r="K27" s="41"/>
      <c r="L27" s="41"/>
      <c r="M27" s="41"/>
      <c r="N27" s="41"/>
      <c r="O27" s="241" t="str">
        <f t="shared" si="2"/>
        <v/>
      </c>
      <c r="P27" s="41"/>
      <c r="Q27" s="41"/>
      <c r="R27" s="41"/>
      <c r="S27" s="41"/>
      <c r="T27" s="41"/>
      <c r="U27" s="241" t="str">
        <f t="shared" si="3"/>
        <v/>
      </c>
      <c r="V27" s="240"/>
      <c r="W27" s="240"/>
      <c r="X27" s="241" t="str">
        <f t="shared" si="4"/>
        <v/>
      </c>
      <c r="Y27" s="277" t="str">
        <f t="shared" si="5"/>
        <v/>
      </c>
      <c r="Z27" s="200"/>
      <c r="AA27" s="205"/>
      <c r="AB27" s="55"/>
      <c r="AC27" s="205"/>
      <c r="AD27" s="205"/>
      <c r="AE27" s="205"/>
      <c r="AF27" s="205"/>
      <c r="AG27" s="206"/>
      <c r="AH27" s="44"/>
    </row>
    <row r="28" spans="1:34" ht="20.65" customHeight="1" x14ac:dyDescent="0.25">
      <c r="A28" s="202">
        <v>8</v>
      </c>
      <c r="B28" s="221"/>
      <c r="C28" s="219"/>
      <c r="D28" s="203"/>
      <c r="E28" s="41"/>
      <c r="F28" s="225" t="str">
        <f t="shared" si="0"/>
        <v/>
      </c>
      <c r="G28" s="41"/>
      <c r="H28" s="41"/>
      <c r="I28" s="241" t="str">
        <f t="shared" ref="I28:I36" si="6">IF(G28="S",IF(H28=3,1,IF(H28=2,0.7,IF(H28=1,0.3,0))),"")</f>
        <v/>
      </c>
      <c r="J28" s="41"/>
      <c r="K28" s="41"/>
      <c r="L28" s="41"/>
      <c r="M28" s="41"/>
      <c r="N28" s="41"/>
      <c r="O28" s="241" t="str">
        <f t="shared" ref="O28:O41" si="7">IF(AND($F28=1,J28="S"),IF(K28=3,1,IF(K28=2,0.6,IF(K28=1,0.3,0))),"")</f>
        <v/>
      </c>
      <c r="P28" s="41"/>
      <c r="Q28" s="41"/>
      <c r="R28" s="41"/>
      <c r="S28" s="41"/>
      <c r="T28" s="41"/>
      <c r="U28" s="241" t="str">
        <f t="shared" ref="U28:U37" si="8">IF(AND($F28=1,P28="S"),IF(Q28=3,1,IF(Q28=2,0.6,IF(Q28=1,0.3,0))),"")</f>
        <v/>
      </c>
      <c r="V28" s="240"/>
      <c r="W28" s="240"/>
      <c r="X28" s="241" t="str">
        <f t="shared" ref="X28:X37" si="9">IF($F28=1,IF(V28=3,1,IF(V28=2,0.6,IF(V28=1,0.3,0))),"")</f>
        <v/>
      </c>
      <c r="Y28" s="277" t="str">
        <f t="shared" ref="Y28:Y36" si="10">IF(NOT(ISBLANK(D28)),IF(OR(ISNUMBER(I28),ISNUMBER(O28),ISNUMBER(U28),ISNUMBER(X28)),AVERAGE(I28,O28,U28,X28),0),"")</f>
        <v/>
      </c>
      <c r="Z28" s="200"/>
      <c r="AA28" s="205"/>
      <c r="AB28" s="55"/>
      <c r="AC28" s="205"/>
      <c r="AD28" s="205"/>
      <c r="AE28" s="205"/>
      <c r="AF28" s="205"/>
      <c r="AG28" s="206"/>
      <c r="AH28" s="44"/>
    </row>
    <row r="29" spans="1:34" ht="18.95" customHeight="1" x14ac:dyDescent="0.25">
      <c r="A29" s="202">
        <v>8</v>
      </c>
      <c r="B29" s="221"/>
      <c r="C29" s="219"/>
      <c r="D29" s="203"/>
      <c r="E29" s="41"/>
      <c r="F29" s="225" t="str">
        <f t="shared" si="0"/>
        <v/>
      </c>
      <c r="G29" s="41"/>
      <c r="H29" s="41"/>
      <c r="I29" s="241" t="str">
        <f t="shared" si="6"/>
        <v/>
      </c>
      <c r="J29" s="41"/>
      <c r="K29" s="41"/>
      <c r="L29" s="41"/>
      <c r="M29" s="41"/>
      <c r="N29" s="41"/>
      <c r="O29" s="241" t="str">
        <f t="shared" si="7"/>
        <v/>
      </c>
      <c r="P29" s="41"/>
      <c r="Q29" s="41"/>
      <c r="R29" s="41"/>
      <c r="S29" s="41"/>
      <c r="T29" s="41"/>
      <c r="U29" s="241" t="str">
        <f t="shared" si="8"/>
        <v/>
      </c>
      <c r="V29" s="240"/>
      <c r="W29" s="240"/>
      <c r="X29" s="241" t="str">
        <f t="shared" si="9"/>
        <v/>
      </c>
      <c r="Y29" s="277" t="str">
        <f t="shared" si="10"/>
        <v/>
      </c>
      <c r="Z29" s="200"/>
      <c r="AA29" s="205"/>
      <c r="AB29" s="205"/>
      <c r="AC29" s="205"/>
      <c r="AD29" s="205"/>
      <c r="AE29" s="205"/>
      <c r="AF29" s="205"/>
      <c r="AG29" s="206"/>
      <c r="AH29" s="44"/>
    </row>
    <row r="30" spans="1:34" ht="21.95" customHeight="1" x14ac:dyDescent="0.25">
      <c r="A30" s="202">
        <v>8</v>
      </c>
      <c r="B30" s="221"/>
      <c r="C30" s="219"/>
      <c r="D30" s="203"/>
      <c r="E30" s="41"/>
      <c r="F30" s="225" t="str">
        <f t="shared" si="0"/>
        <v/>
      </c>
      <c r="G30" s="41"/>
      <c r="H30" s="41"/>
      <c r="I30" s="241" t="str">
        <f t="shared" si="6"/>
        <v/>
      </c>
      <c r="J30" s="41"/>
      <c r="K30" s="41"/>
      <c r="L30" s="41"/>
      <c r="M30" s="41"/>
      <c r="N30" s="41"/>
      <c r="O30" s="241" t="str">
        <f t="shared" si="7"/>
        <v/>
      </c>
      <c r="P30" s="41"/>
      <c r="Q30" s="41"/>
      <c r="R30" s="41"/>
      <c r="S30" s="41"/>
      <c r="T30" s="41"/>
      <c r="U30" s="241" t="str">
        <f t="shared" si="8"/>
        <v/>
      </c>
      <c r="V30" s="240"/>
      <c r="W30" s="240"/>
      <c r="X30" s="241" t="str">
        <f t="shared" si="9"/>
        <v/>
      </c>
      <c r="Y30" s="277" t="str">
        <f t="shared" si="10"/>
        <v/>
      </c>
      <c r="Z30" s="200"/>
      <c r="AA30" s="205"/>
      <c r="AB30" s="205"/>
      <c r="AC30" s="205"/>
      <c r="AD30" s="205"/>
      <c r="AE30" s="205"/>
      <c r="AF30" s="205"/>
      <c r="AG30" s="206"/>
      <c r="AH30" s="44"/>
    </row>
    <row r="31" spans="1:34" ht="20.100000000000001" customHeight="1" x14ac:dyDescent="0.25">
      <c r="A31" s="202">
        <v>8</v>
      </c>
      <c r="B31" s="221"/>
      <c r="C31" s="219"/>
      <c r="D31" s="203"/>
      <c r="E31" s="41"/>
      <c r="F31" s="225" t="str">
        <f t="shared" si="0"/>
        <v/>
      </c>
      <c r="G31" s="41"/>
      <c r="H31" s="41"/>
      <c r="I31" s="241" t="str">
        <f t="shared" si="6"/>
        <v/>
      </c>
      <c r="J31" s="41"/>
      <c r="K31" s="41"/>
      <c r="L31" s="41"/>
      <c r="M31" s="41"/>
      <c r="N31" s="41"/>
      <c r="O31" s="241" t="str">
        <f t="shared" si="7"/>
        <v/>
      </c>
      <c r="P31" s="41"/>
      <c r="Q31" s="41"/>
      <c r="R31" s="41"/>
      <c r="S31" s="41"/>
      <c r="T31" s="41"/>
      <c r="U31" s="241" t="str">
        <f t="shared" si="8"/>
        <v/>
      </c>
      <c r="V31" s="240"/>
      <c r="W31" s="240"/>
      <c r="X31" s="241" t="str">
        <f t="shared" si="9"/>
        <v/>
      </c>
      <c r="Y31" s="277" t="str">
        <f t="shared" si="10"/>
        <v/>
      </c>
      <c r="Z31" s="200"/>
      <c r="AA31" s="205"/>
      <c r="AB31" s="205"/>
      <c r="AC31" s="205"/>
      <c r="AD31" s="205"/>
      <c r="AE31" s="205"/>
      <c r="AF31" s="205"/>
      <c r="AG31" s="206"/>
      <c r="AH31" s="44"/>
    </row>
    <row r="32" spans="1:34" ht="15.75" x14ac:dyDescent="0.25">
      <c r="A32" s="202">
        <v>8</v>
      </c>
      <c r="B32" s="221"/>
      <c r="C32" s="219"/>
      <c r="D32" s="203"/>
      <c r="E32" s="41"/>
      <c r="F32" s="225" t="str">
        <f t="shared" si="0"/>
        <v/>
      </c>
      <c r="G32" s="41"/>
      <c r="H32" s="41"/>
      <c r="I32" s="241" t="str">
        <f t="shared" si="6"/>
        <v/>
      </c>
      <c r="J32" s="41"/>
      <c r="K32" s="41"/>
      <c r="L32" s="41"/>
      <c r="M32" s="41"/>
      <c r="N32" s="41"/>
      <c r="O32" s="241" t="str">
        <f t="shared" si="7"/>
        <v/>
      </c>
      <c r="P32" s="41"/>
      <c r="Q32" s="41"/>
      <c r="R32" s="41"/>
      <c r="S32" s="41"/>
      <c r="T32" s="41"/>
      <c r="U32" s="241" t="str">
        <f t="shared" si="8"/>
        <v/>
      </c>
      <c r="V32" s="240"/>
      <c r="W32" s="240"/>
      <c r="X32" s="241" t="str">
        <f t="shared" si="9"/>
        <v/>
      </c>
      <c r="Y32" s="277" t="str">
        <f t="shared" si="10"/>
        <v/>
      </c>
      <c r="Z32" s="200"/>
      <c r="AA32" s="205"/>
      <c r="AB32" s="205"/>
      <c r="AC32" s="205"/>
      <c r="AD32" s="205"/>
      <c r="AE32" s="205"/>
      <c r="AF32" s="205"/>
      <c r="AG32" s="206"/>
      <c r="AH32" s="44"/>
    </row>
    <row r="33" spans="1:175" ht="15.75" x14ac:dyDescent="0.25">
      <c r="A33" s="202">
        <v>8</v>
      </c>
      <c r="B33" s="221"/>
      <c r="C33" s="219"/>
      <c r="D33" s="203"/>
      <c r="E33" s="41"/>
      <c r="F33" s="225" t="str">
        <f t="shared" si="0"/>
        <v/>
      </c>
      <c r="G33" s="41"/>
      <c r="H33" s="41"/>
      <c r="I33" s="241" t="str">
        <f t="shared" si="6"/>
        <v/>
      </c>
      <c r="J33" s="41"/>
      <c r="K33" s="41"/>
      <c r="L33" s="41"/>
      <c r="M33" s="41"/>
      <c r="N33" s="41"/>
      <c r="O33" s="241" t="str">
        <f t="shared" si="7"/>
        <v/>
      </c>
      <c r="P33" s="41"/>
      <c r="Q33" s="41"/>
      <c r="R33" s="41"/>
      <c r="S33" s="41"/>
      <c r="T33" s="41"/>
      <c r="U33" s="241" t="str">
        <f t="shared" si="8"/>
        <v/>
      </c>
      <c r="V33" s="240"/>
      <c r="W33" s="240"/>
      <c r="X33" s="241" t="str">
        <f t="shared" si="9"/>
        <v/>
      </c>
      <c r="Y33" s="277" t="str">
        <f t="shared" si="10"/>
        <v/>
      </c>
      <c r="Z33" s="200"/>
      <c r="AA33" s="205"/>
      <c r="AB33" s="205"/>
      <c r="AC33" s="205"/>
      <c r="AD33" s="205"/>
      <c r="AE33" s="205"/>
      <c r="AF33" s="205"/>
      <c r="AG33" s="206"/>
      <c r="AH33" s="44"/>
    </row>
    <row r="34" spans="1:175" ht="15.75" x14ac:dyDescent="0.25">
      <c r="A34" s="202">
        <v>8</v>
      </c>
      <c r="B34" s="221"/>
      <c r="C34" s="219"/>
      <c r="D34" s="203"/>
      <c r="E34" s="204"/>
      <c r="F34" s="225" t="str">
        <f t="shared" si="0"/>
        <v/>
      </c>
      <c r="G34" s="41"/>
      <c r="H34" s="41"/>
      <c r="I34" s="241" t="str">
        <f t="shared" si="6"/>
        <v/>
      </c>
      <c r="J34" s="41"/>
      <c r="K34" s="41"/>
      <c r="L34" s="41"/>
      <c r="M34" s="41"/>
      <c r="N34" s="41"/>
      <c r="O34" s="241" t="str">
        <f t="shared" si="7"/>
        <v/>
      </c>
      <c r="P34" s="41"/>
      <c r="Q34" s="41"/>
      <c r="R34" s="41"/>
      <c r="S34" s="41"/>
      <c r="T34" s="41"/>
      <c r="U34" s="241" t="str">
        <f t="shared" si="8"/>
        <v/>
      </c>
      <c r="V34" s="240"/>
      <c r="W34" s="240"/>
      <c r="X34" s="241" t="str">
        <f t="shared" si="9"/>
        <v/>
      </c>
      <c r="Y34" s="277" t="str">
        <f t="shared" si="10"/>
        <v/>
      </c>
      <c r="Z34" s="200"/>
      <c r="AA34" s="205"/>
      <c r="AB34" s="205"/>
      <c r="AC34" s="205"/>
      <c r="AD34" s="205"/>
      <c r="AE34" s="205"/>
      <c r="AF34" s="205"/>
      <c r="AG34" s="206"/>
      <c r="AH34" s="44"/>
    </row>
    <row r="35" spans="1:175" ht="15.75" x14ac:dyDescent="0.25">
      <c r="A35" s="202">
        <v>8</v>
      </c>
      <c r="B35" s="221"/>
      <c r="C35" s="219"/>
      <c r="D35" s="203"/>
      <c r="E35" s="204"/>
      <c r="F35" s="225" t="str">
        <f t="shared" si="0"/>
        <v/>
      </c>
      <c r="G35" s="41"/>
      <c r="H35" s="41"/>
      <c r="I35" s="241" t="str">
        <f t="shared" si="6"/>
        <v/>
      </c>
      <c r="J35" s="41"/>
      <c r="K35" s="41"/>
      <c r="L35" s="41"/>
      <c r="M35" s="41"/>
      <c r="N35" s="41"/>
      <c r="O35" s="241" t="str">
        <f t="shared" si="7"/>
        <v/>
      </c>
      <c r="P35" s="41"/>
      <c r="Q35" s="41"/>
      <c r="R35" s="41"/>
      <c r="S35" s="41"/>
      <c r="T35" s="41"/>
      <c r="U35" s="241" t="str">
        <f t="shared" si="8"/>
        <v/>
      </c>
      <c r="V35" s="240"/>
      <c r="W35" s="240"/>
      <c r="X35" s="241" t="str">
        <f t="shared" si="9"/>
        <v/>
      </c>
      <c r="Y35" s="277" t="str">
        <f t="shared" si="10"/>
        <v/>
      </c>
      <c r="Z35" s="200"/>
      <c r="AA35" s="205"/>
      <c r="AB35" s="205"/>
      <c r="AC35" s="205"/>
      <c r="AD35" s="205"/>
      <c r="AE35" s="205"/>
      <c r="AF35" s="205"/>
      <c r="AG35" s="206"/>
      <c r="AH35" s="44"/>
    </row>
    <row r="36" spans="1:175" ht="15.75" x14ac:dyDescent="0.25">
      <c r="A36" s="202">
        <v>8</v>
      </c>
      <c r="B36" s="221"/>
      <c r="C36" s="219"/>
      <c r="D36" s="203"/>
      <c r="E36" s="204"/>
      <c r="F36" s="225" t="str">
        <f t="shared" si="0"/>
        <v/>
      </c>
      <c r="G36" s="41"/>
      <c r="H36" s="41"/>
      <c r="I36" s="241" t="str">
        <f t="shared" si="6"/>
        <v/>
      </c>
      <c r="J36" s="41"/>
      <c r="K36" s="41"/>
      <c r="L36" s="41"/>
      <c r="M36" s="41"/>
      <c r="N36" s="41"/>
      <c r="O36" s="241" t="str">
        <f t="shared" si="7"/>
        <v/>
      </c>
      <c r="P36" s="41"/>
      <c r="Q36" s="41"/>
      <c r="R36" s="41"/>
      <c r="S36" s="41"/>
      <c r="T36" s="41"/>
      <c r="U36" s="241" t="str">
        <f t="shared" si="8"/>
        <v/>
      </c>
      <c r="V36" s="240"/>
      <c r="W36" s="240"/>
      <c r="X36" s="241" t="str">
        <f t="shared" si="9"/>
        <v/>
      </c>
      <c r="Y36" s="277" t="str">
        <f t="shared" si="10"/>
        <v/>
      </c>
      <c r="Z36" s="200"/>
      <c r="AA36" s="205"/>
      <c r="AB36" s="205"/>
      <c r="AC36" s="205"/>
      <c r="AD36" s="205"/>
      <c r="AE36" s="205"/>
      <c r="AF36" s="205"/>
      <c r="AG36" s="206"/>
      <c r="AH36" s="44"/>
    </row>
    <row r="37" spans="1:175" ht="6.6" customHeight="1" x14ac:dyDescent="0.25">
      <c r="A37" s="178"/>
      <c r="B37" s="194"/>
      <c r="C37" s="195"/>
      <c r="D37" s="195"/>
      <c r="E37" s="196"/>
      <c r="F37" s="197"/>
      <c r="G37" s="223"/>
      <c r="H37" s="223"/>
      <c r="I37" s="241" t="str">
        <f t="shared" ref="I37" si="11">IF(G37="S",IF(H37=3,1,IF(H37=2,0.6,IF(H37=1,0.3,0))),"")</f>
        <v/>
      </c>
      <c r="J37" s="223"/>
      <c r="K37" s="223"/>
      <c r="L37" s="224"/>
      <c r="M37" s="223"/>
      <c r="N37" s="223"/>
      <c r="O37" s="241" t="str">
        <f t="shared" si="7"/>
        <v/>
      </c>
      <c r="P37" s="196"/>
      <c r="Q37" s="196"/>
      <c r="R37" s="196"/>
      <c r="S37" s="196"/>
      <c r="T37" s="196"/>
      <c r="U37" s="241" t="str">
        <f t="shared" si="8"/>
        <v/>
      </c>
      <c r="V37" s="196"/>
      <c r="W37" s="196"/>
      <c r="X37" s="241" t="str">
        <f t="shared" si="9"/>
        <v/>
      </c>
      <c r="Y37" s="207"/>
      <c r="Z37" s="200"/>
      <c r="AA37" s="207"/>
      <c r="AB37" s="207"/>
      <c r="AC37" s="207"/>
      <c r="AD37" s="207"/>
      <c r="AE37" s="207"/>
      <c r="AF37" s="207"/>
      <c r="AG37" s="254"/>
      <c r="AH37" s="44"/>
    </row>
    <row r="38" spans="1:175" ht="15.95" customHeight="1" x14ac:dyDescent="0.25">
      <c r="A38" s="178"/>
      <c r="B38" s="272">
        <f>'Quadro Geral'!D32</f>
        <v>6</v>
      </c>
      <c r="C38" s="269" t="s">
        <v>66</v>
      </c>
      <c r="D38" s="270"/>
      <c r="E38" s="260"/>
      <c r="F38" s="210"/>
      <c r="G38" s="260"/>
      <c r="H38" s="261"/>
      <c r="I38" s="262"/>
      <c r="J38" s="260"/>
      <c r="K38" s="260"/>
      <c r="L38" s="288" t="s">
        <v>102</v>
      </c>
      <c r="M38" s="227">
        <f>COUNTIFS($D9:$D36,"*",$F9:$F36,"1",M9:M36,"S")</f>
        <v>0</v>
      </c>
      <c r="N38" s="227">
        <f>COUNTIFS($D9:$D36,"*",$F9:$F36,"1",N9:N36,"S")</f>
        <v>0</v>
      </c>
      <c r="O38" s="263" t="str">
        <f t="shared" si="7"/>
        <v/>
      </c>
      <c r="P38" s="260"/>
      <c r="Q38" s="260"/>
      <c r="R38" s="260"/>
      <c r="S38" s="260"/>
      <c r="T38" s="260"/>
      <c r="U38" s="242"/>
      <c r="V38" s="369" t="s">
        <v>100</v>
      </c>
      <c r="W38" s="369"/>
      <c r="X38" s="222"/>
      <c r="Y38" s="277">
        <f>IF(COUNTIFS(D9:D36,"*",$F9:$F36,"1")&gt;0,SUMIFS($Y9:$Y36,D9:D36,"*",$F9:$F36,"1")/COUNTIFS(D9:D36,"*",$F9:$F36,"1"),0)</f>
        <v>0</v>
      </c>
      <c r="Z38" s="222"/>
      <c r="AA38" s="44"/>
      <c r="AB38" s="44"/>
      <c r="AC38" s="44"/>
      <c r="AD38" s="44"/>
      <c r="AE38" s="44"/>
      <c r="AF38" s="44"/>
      <c r="AG38" s="44"/>
      <c r="AH38" s="44"/>
    </row>
    <row r="39" spans="1:175" ht="15.95" customHeight="1" x14ac:dyDescent="0.25">
      <c r="A39" s="178"/>
      <c r="B39" s="273">
        <f>IF(OR(Capa!$B$6=0,Capa!B6=1),(Y38*70+Y39*30)/100,
        IF(OR(Capa!B6=2,Capa!B6=3),((Y38*60+Y39*30)/100)+
                                                                IF(AND(Capa!B6=2,M38&gt;0),0.1,0)+
                                                                IF(AND(Capa!B6=3,M38&gt;0),0.05,0)+
                                                                IF(AND(Capa!B6=3,N38&gt;0),0.05,0),0))</f>
        <v>0</v>
      </c>
      <c r="C39" s="370" t="s">
        <v>104</v>
      </c>
      <c r="D39" s="371"/>
      <c r="E39" s="255"/>
      <c r="F39" s="210"/>
      <c r="G39" s="255"/>
      <c r="H39" s="256"/>
      <c r="I39" s="257"/>
      <c r="J39" s="255"/>
      <c r="K39" s="255"/>
      <c r="L39" s="267"/>
      <c r="M39" s="268"/>
      <c r="N39" s="268"/>
      <c r="O39" s="259"/>
      <c r="P39" s="255"/>
      <c r="Q39" s="255"/>
      <c r="R39" s="255"/>
      <c r="S39" s="255"/>
      <c r="T39" s="255"/>
      <c r="U39" s="242"/>
      <c r="V39" s="369" t="s">
        <v>101</v>
      </c>
      <c r="W39" s="369"/>
      <c r="X39" s="222"/>
      <c r="Y39" s="277">
        <f>IF(COUNTIFS(D9:D36,"*",$F9:$F36,"&lt;&gt;1")&gt;0,SUMIFS($Y9:$Y36,D9:D36,"*",$F9:$F36,"&lt;&gt;1")/COUNTIFS(D9:D36,"*",$F9:$F36,"&lt;&gt;1"),0)</f>
        <v>0</v>
      </c>
      <c r="Z39" s="222"/>
      <c r="AA39" s="44"/>
      <c r="AB39" s="44"/>
      <c r="AC39" s="44"/>
      <c r="AD39" s="44"/>
      <c r="AE39" s="44"/>
      <c r="AF39" s="44"/>
      <c r="AG39" s="44"/>
      <c r="AH39" s="44"/>
    </row>
    <row r="40" spans="1:175" ht="15.6" customHeight="1" x14ac:dyDescent="0.25">
      <c r="A40" s="178"/>
      <c r="B40" s="274">
        <f ca="1">'Quadro Geral'!F32</f>
        <v>0.30000000000000004</v>
      </c>
      <c r="C40" s="269" t="s">
        <v>67</v>
      </c>
      <c r="D40" s="271"/>
      <c r="E40" s="255"/>
      <c r="F40" s="210"/>
      <c r="G40" s="255"/>
      <c r="H40" s="256"/>
      <c r="I40" s="257"/>
      <c r="J40" s="255"/>
      <c r="K40" s="256"/>
      <c r="L40" s="258"/>
      <c r="M40" s="255"/>
      <c r="N40" s="255"/>
      <c r="O40" s="259" t="str">
        <f t="shared" si="7"/>
        <v/>
      </c>
      <c r="P40" s="255"/>
      <c r="Q40" s="256"/>
      <c r="R40" s="255"/>
      <c r="S40" s="255"/>
      <c r="T40" s="255"/>
      <c r="U40" s="242"/>
      <c r="V40" s="44"/>
      <c r="W40" s="44"/>
      <c r="X40" s="44"/>
      <c r="Y40" s="44"/>
      <c r="Z40" s="222"/>
      <c r="AA40" s="44"/>
      <c r="AB40" s="44"/>
      <c r="AC40" s="44"/>
      <c r="AD40" s="44"/>
      <c r="AE40" s="44"/>
      <c r="AF40" s="44"/>
      <c r="AG40" s="44"/>
      <c r="AH40" s="44"/>
    </row>
    <row r="41" spans="1:175" ht="15.6" customHeight="1" x14ac:dyDescent="0.25">
      <c r="A41" s="178"/>
      <c r="E41" s="255"/>
      <c r="F41" s="210"/>
      <c r="G41" s="255"/>
      <c r="H41" s="256"/>
      <c r="I41" s="257"/>
      <c r="J41" s="255"/>
      <c r="K41" s="256"/>
      <c r="L41" s="258"/>
      <c r="M41" s="255"/>
      <c r="N41" s="255"/>
      <c r="O41" s="259" t="str">
        <f t="shared" si="7"/>
        <v/>
      </c>
      <c r="P41" s="255"/>
      <c r="Q41" s="256"/>
      <c r="R41" s="255"/>
      <c r="S41" s="255"/>
      <c r="T41" s="255"/>
      <c r="U41" s="242"/>
      <c r="V41" s="255"/>
      <c r="W41" s="255"/>
      <c r="X41" s="255"/>
      <c r="Y41" s="255"/>
      <c r="Z41" s="222"/>
      <c r="AA41" s="44"/>
      <c r="AB41" s="44"/>
      <c r="AC41" s="44"/>
      <c r="AD41" s="44"/>
      <c r="AE41" s="44"/>
      <c r="AF41" s="44"/>
      <c r="AG41" s="44"/>
      <c r="AH41" s="44"/>
    </row>
    <row r="42" spans="1:175" ht="6.6" customHeight="1" x14ac:dyDescent="0.25">
      <c r="A42" s="178"/>
      <c r="B42" s="264"/>
      <c r="C42" s="265"/>
      <c r="D42" s="266"/>
      <c r="E42" s="208"/>
      <c r="F42" s="209"/>
      <c r="G42" s="208"/>
      <c r="H42" s="208"/>
      <c r="I42" s="209"/>
      <c r="J42" s="208"/>
      <c r="K42" s="208"/>
      <c r="L42" s="208"/>
      <c r="M42" s="208"/>
      <c r="N42" s="208"/>
      <c r="O42" s="209"/>
      <c r="P42" s="208"/>
      <c r="Q42" s="208"/>
      <c r="R42" s="208"/>
      <c r="S42" s="208"/>
      <c r="T42" s="208"/>
      <c r="U42" s="210"/>
      <c r="V42" s="210"/>
      <c r="W42" s="210"/>
      <c r="X42" s="210"/>
      <c r="Y42" s="210"/>
      <c r="Z42" s="210"/>
      <c r="AA42" s="211"/>
      <c r="AB42" s="211"/>
      <c r="AC42" s="211"/>
      <c r="AD42" s="211"/>
      <c r="AE42" s="211"/>
      <c r="AF42" s="211"/>
      <c r="AG42" s="211"/>
      <c r="AH42" s="44"/>
    </row>
    <row r="43" spans="1:175" ht="22.5" customHeight="1" x14ac:dyDescent="0.25">
      <c r="A43" s="6"/>
      <c r="B43" s="212" t="s">
        <v>89</v>
      </c>
      <c r="C43" s="213"/>
      <c r="D43" s="213"/>
      <c r="E43" s="213"/>
      <c r="F43" s="213"/>
      <c r="G43" s="213"/>
      <c r="H43" s="213"/>
      <c r="I43" s="213"/>
      <c r="J43" s="213"/>
      <c r="K43" s="213"/>
      <c r="L43" s="213"/>
      <c r="M43" s="213"/>
      <c r="N43" s="213"/>
      <c r="O43" s="213"/>
      <c r="P43" s="213"/>
      <c r="Q43" s="213"/>
      <c r="R43" s="213"/>
      <c r="S43" s="213"/>
      <c r="T43" s="214"/>
      <c r="U43" s="6"/>
      <c r="V43" s="6"/>
      <c r="W43" s="6"/>
      <c r="X43" s="6"/>
      <c r="Y43" s="6"/>
      <c r="Z43" s="6"/>
      <c r="AA43" s="44"/>
      <c r="AB43" s="44"/>
      <c r="AC43" s="44"/>
      <c r="AD43" s="44"/>
      <c r="AE43" s="44"/>
      <c r="AF43" s="44"/>
      <c r="AG43" s="44"/>
      <c r="AH43" s="44"/>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row>
    <row r="44" spans="1:175" s="42" customFormat="1" x14ac:dyDescent="0.25">
      <c r="A44" s="44"/>
      <c r="B44" s="215"/>
      <c r="C44" s="363"/>
      <c r="D44" s="364"/>
      <c r="E44" s="364"/>
      <c r="F44" s="364"/>
      <c r="G44" s="364"/>
      <c r="H44" s="364"/>
      <c r="I44" s="364"/>
      <c r="J44" s="364"/>
      <c r="K44" s="364"/>
      <c r="L44" s="364"/>
      <c r="M44" s="364"/>
      <c r="N44" s="364"/>
      <c r="O44" s="364"/>
      <c r="P44" s="364"/>
      <c r="Q44" s="364"/>
      <c r="R44" s="364"/>
      <c r="S44" s="364"/>
      <c r="T44" s="365"/>
      <c r="U44" s="44"/>
      <c r="V44" s="44"/>
      <c r="W44" s="44"/>
      <c r="X44" s="44"/>
      <c r="Y44" s="44"/>
      <c r="Z44" s="44"/>
      <c r="AA44" s="44"/>
      <c r="AB44" s="44"/>
      <c r="AC44" s="44"/>
      <c r="AD44" s="44"/>
      <c r="AE44" s="44"/>
      <c r="AF44" s="44"/>
      <c r="AG44" s="44"/>
      <c r="AH44" s="44"/>
    </row>
    <row r="45" spans="1:175" s="42" customFormat="1" x14ac:dyDescent="0.25">
      <c r="A45" s="44"/>
      <c r="B45" s="215"/>
      <c r="C45" s="363"/>
      <c r="D45" s="364"/>
      <c r="E45" s="364"/>
      <c r="F45" s="364"/>
      <c r="G45" s="364"/>
      <c r="H45" s="364"/>
      <c r="I45" s="364"/>
      <c r="J45" s="364"/>
      <c r="K45" s="364"/>
      <c r="L45" s="364"/>
      <c r="M45" s="364"/>
      <c r="N45" s="364"/>
      <c r="O45" s="364"/>
      <c r="P45" s="364"/>
      <c r="Q45" s="364"/>
      <c r="R45" s="364"/>
      <c r="S45" s="364"/>
      <c r="T45" s="365"/>
      <c r="U45" s="44"/>
      <c r="V45" s="44"/>
      <c r="W45" s="44"/>
      <c r="X45" s="44"/>
      <c r="Y45" s="44"/>
      <c r="Z45" s="44"/>
      <c r="AA45" s="44"/>
      <c r="AB45" s="44"/>
      <c r="AC45" s="44"/>
      <c r="AD45" s="44"/>
      <c r="AE45" s="44"/>
      <c r="AF45" s="44"/>
      <c r="AG45" s="44"/>
      <c r="AH45" s="44"/>
    </row>
    <row r="46" spans="1:175" s="42" customFormat="1" x14ac:dyDescent="0.25">
      <c r="A46" s="44"/>
      <c r="B46" s="215"/>
      <c r="C46" s="363"/>
      <c r="D46" s="364"/>
      <c r="E46" s="364"/>
      <c r="F46" s="364"/>
      <c r="G46" s="364"/>
      <c r="H46" s="364"/>
      <c r="I46" s="364"/>
      <c r="J46" s="364"/>
      <c r="K46" s="364"/>
      <c r="L46" s="364"/>
      <c r="M46" s="364"/>
      <c r="N46" s="364"/>
      <c r="O46" s="364"/>
      <c r="P46" s="364"/>
      <c r="Q46" s="364"/>
      <c r="R46" s="364"/>
      <c r="S46" s="364"/>
      <c r="T46" s="365"/>
      <c r="U46" s="44"/>
      <c r="V46" s="44"/>
      <c r="W46" s="44"/>
      <c r="X46" s="44"/>
      <c r="Y46" s="44"/>
      <c r="Z46" s="44"/>
      <c r="AA46" s="44"/>
      <c r="AB46" s="44"/>
      <c r="AC46" s="44"/>
      <c r="AD46" s="44"/>
      <c r="AE46" s="44"/>
      <c r="AF46" s="44"/>
      <c r="AG46" s="44"/>
      <c r="AH46" s="44"/>
    </row>
    <row r="47" spans="1:175" s="42" customFormat="1" x14ac:dyDescent="0.25">
      <c r="A47" s="44"/>
      <c r="B47" s="215"/>
      <c r="C47" s="363"/>
      <c r="D47" s="364"/>
      <c r="E47" s="364"/>
      <c r="F47" s="364"/>
      <c r="G47" s="364"/>
      <c r="H47" s="364"/>
      <c r="I47" s="364"/>
      <c r="J47" s="364"/>
      <c r="K47" s="364"/>
      <c r="L47" s="364"/>
      <c r="M47" s="364"/>
      <c r="N47" s="364"/>
      <c r="O47" s="364"/>
      <c r="P47" s="364"/>
      <c r="Q47" s="364"/>
      <c r="R47" s="364"/>
      <c r="S47" s="364"/>
      <c r="T47" s="365"/>
      <c r="U47" s="44"/>
      <c r="V47" s="44"/>
      <c r="W47" s="44"/>
      <c r="X47" s="44"/>
      <c r="Y47" s="44"/>
      <c r="Z47" s="44"/>
      <c r="AA47" s="44"/>
      <c r="AB47" s="44"/>
      <c r="AC47" s="44"/>
      <c r="AD47" s="44"/>
      <c r="AE47" s="44"/>
      <c r="AF47" s="44"/>
      <c r="AG47" s="44"/>
      <c r="AH47" s="44"/>
    </row>
    <row r="48" spans="1:175" s="42" customFormat="1" x14ac:dyDescent="0.25">
      <c r="B48" s="216"/>
      <c r="C48" s="216"/>
    </row>
    <row r="49" spans="2:3" s="42" customFormat="1" x14ac:dyDescent="0.25">
      <c r="B49" s="216"/>
      <c r="C49" s="216"/>
    </row>
    <row r="50" spans="2:3" s="42" customFormat="1" x14ac:dyDescent="0.25">
      <c r="B50" s="216"/>
      <c r="C50" s="216"/>
    </row>
    <row r="51" spans="2:3" s="42" customFormat="1" x14ac:dyDescent="0.25">
      <c r="B51" s="216"/>
      <c r="C51" s="216"/>
    </row>
    <row r="52" spans="2:3" s="42" customFormat="1" x14ac:dyDescent="0.25">
      <c r="B52" s="216"/>
      <c r="C52" s="216"/>
    </row>
    <row r="53" spans="2:3" s="42" customFormat="1" x14ac:dyDescent="0.25">
      <c r="B53" s="216"/>
      <c r="C53" s="216"/>
    </row>
    <row r="54" spans="2:3" s="42" customFormat="1" x14ac:dyDescent="0.25">
      <c r="B54" s="216"/>
      <c r="C54" s="216"/>
    </row>
    <row r="55" spans="2:3" s="42" customFormat="1" x14ac:dyDescent="0.25">
      <c r="B55" s="216"/>
      <c r="C55" s="216"/>
    </row>
    <row r="56" spans="2:3" s="42" customFormat="1" x14ac:dyDescent="0.25">
      <c r="B56" s="216"/>
      <c r="C56" s="216"/>
    </row>
    <row r="57" spans="2:3" s="42" customFormat="1" x14ac:dyDescent="0.25">
      <c r="B57" s="216"/>
      <c r="C57" s="216"/>
    </row>
    <row r="58" spans="2:3" s="42" customFormat="1" x14ac:dyDescent="0.25">
      <c r="B58" s="216"/>
      <c r="C58" s="216"/>
    </row>
    <row r="59" spans="2:3" s="42" customFormat="1" x14ac:dyDescent="0.25">
      <c r="B59" s="216"/>
      <c r="C59" s="216"/>
    </row>
    <row r="60" spans="2:3" s="42" customFormat="1" x14ac:dyDescent="0.25">
      <c r="B60" s="216"/>
      <c r="C60" s="216"/>
    </row>
    <row r="61" spans="2:3" s="42" customFormat="1" x14ac:dyDescent="0.25">
      <c r="B61" s="216"/>
      <c r="C61" s="216"/>
    </row>
    <row r="62" spans="2:3" s="42" customFormat="1" x14ac:dyDescent="0.25">
      <c r="B62" s="216"/>
      <c r="C62" s="216"/>
    </row>
    <row r="63" spans="2:3" s="42" customFormat="1" x14ac:dyDescent="0.25">
      <c r="B63" s="216"/>
      <c r="C63" s="216"/>
    </row>
    <row r="64" spans="2:3" s="42" customFormat="1" x14ac:dyDescent="0.25">
      <c r="B64" s="216"/>
      <c r="C64" s="216"/>
    </row>
    <row r="65" spans="2:3" s="42" customFormat="1" x14ac:dyDescent="0.25">
      <c r="B65" s="216"/>
      <c r="C65" s="216"/>
    </row>
    <row r="66" spans="2:3" s="42" customFormat="1" x14ac:dyDescent="0.25">
      <c r="B66" s="216"/>
      <c r="C66" s="216"/>
    </row>
    <row r="67" spans="2:3" s="42" customFormat="1" x14ac:dyDescent="0.25">
      <c r="B67" s="216"/>
      <c r="C67" s="216"/>
    </row>
    <row r="68" spans="2:3" s="42" customFormat="1" x14ac:dyDescent="0.25">
      <c r="B68" s="216"/>
      <c r="C68" s="216"/>
    </row>
    <row r="69" spans="2:3" s="42" customFormat="1" x14ac:dyDescent="0.25">
      <c r="B69" s="216"/>
      <c r="C69" s="216"/>
    </row>
    <row r="70" spans="2:3" s="42" customFormat="1" x14ac:dyDescent="0.25">
      <c r="B70" s="216"/>
      <c r="C70" s="216"/>
    </row>
    <row r="71" spans="2:3" s="42" customFormat="1" x14ac:dyDescent="0.25">
      <c r="B71" s="216"/>
      <c r="C71" s="216"/>
    </row>
    <row r="72" spans="2:3" s="42" customFormat="1" x14ac:dyDescent="0.25">
      <c r="B72" s="216"/>
      <c r="C72" s="216"/>
    </row>
    <row r="73" spans="2:3" s="42" customFormat="1" x14ac:dyDescent="0.25">
      <c r="B73" s="216"/>
      <c r="C73" s="216"/>
    </row>
    <row r="74" spans="2:3" s="42" customFormat="1" x14ac:dyDescent="0.25">
      <c r="B74" s="216"/>
      <c r="C74" s="216"/>
    </row>
    <row r="75" spans="2:3" s="42" customFormat="1" x14ac:dyDescent="0.25">
      <c r="B75" s="216"/>
      <c r="C75" s="216"/>
    </row>
    <row r="76" spans="2:3" s="42" customFormat="1" x14ac:dyDescent="0.25">
      <c r="B76" s="216"/>
      <c r="C76" s="216"/>
    </row>
    <row r="77" spans="2:3" s="42" customFormat="1" x14ac:dyDescent="0.25">
      <c r="B77" s="216"/>
      <c r="C77" s="216"/>
    </row>
    <row r="78" spans="2:3" s="42" customFormat="1" x14ac:dyDescent="0.25">
      <c r="B78" s="216"/>
      <c r="C78" s="216"/>
    </row>
    <row r="79" spans="2:3" s="42" customFormat="1" x14ac:dyDescent="0.25">
      <c r="B79" s="216"/>
      <c r="C79" s="216"/>
    </row>
    <row r="80" spans="2:3" s="42" customFormat="1" x14ac:dyDescent="0.25">
      <c r="B80" s="216"/>
      <c r="C80" s="216"/>
    </row>
    <row r="81" spans="2:3" s="42" customFormat="1" x14ac:dyDescent="0.25">
      <c r="B81" s="216"/>
      <c r="C81" s="216"/>
    </row>
    <row r="82" spans="2:3" s="42" customFormat="1" x14ac:dyDescent="0.25">
      <c r="B82" s="216"/>
      <c r="C82" s="216"/>
    </row>
    <row r="83" spans="2:3" s="42" customFormat="1" x14ac:dyDescent="0.25">
      <c r="B83" s="216"/>
      <c r="C83" s="216"/>
    </row>
    <row r="84" spans="2:3" s="42" customFormat="1" x14ac:dyDescent="0.25">
      <c r="B84" s="216"/>
      <c r="C84" s="216"/>
    </row>
    <row r="85" spans="2:3" s="42" customFormat="1" x14ac:dyDescent="0.25">
      <c r="B85" s="216"/>
      <c r="C85" s="216"/>
    </row>
    <row r="86" spans="2:3" s="42" customFormat="1" x14ac:dyDescent="0.25">
      <c r="B86" s="216"/>
      <c r="C86" s="216"/>
    </row>
    <row r="87" spans="2:3" s="42" customFormat="1" x14ac:dyDescent="0.25">
      <c r="B87" s="216"/>
      <c r="C87" s="216"/>
    </row>
    <row r="88" spans="2:3" s="42" customFormat="1" x14ac:dyDescent="0.25">
      <c r="B88" s="216"/>
      <c r="C88" s="216"/>
    </row>
    <row r="89" spans="2:3" s="42" customFormat="1" x14ac:dyDescent="0.25">
      <c r="B89" s="216"/>
      <c r="C89" s="216"/>
    </row>
    <row r="90" spans="2:3" s="42" customFormat="1" x14ac:dyDescent="0.25">
      <c r="B90" s="216"/>
      <c r="C90" s="216"/>
    </row>
    <row r="91" spans="2:3" s="42" customFormat="1" x14ac:dyDescent="0.25">
      <c r="B91" s="216"/>
      <c r="C91" s="216"/>
    </row>
    <row r="92" spans="2:3" s="42" customFormat="1" x14ac:dyDescent="0.25">
      <c r="B92" s="216"/>
      <c r="C92" s="216"/>
    </row>
    <row r="93" spans="2:3" s="42" customFormat="1" x14ac:dyDescent="0.25">
      <c r="B93" s="216"/>
      <c r="C93" s="216"/>
    </row>
    <row r="94" spans="2:3" s="42" customFormat="1" x14ac:dyDescent="0.25">
      <c r="B94" s="216"/>
      <c r="C94" s="216"/>
    </row>
    <row r="95" spans="2:3" s="42" customFormat="1" x14ac:dyDescent="0.25">
      <c r="B95" s="216"/>
      <c r="C95" s="216"/>
    </row>
    <row r="96" spans="2:3" s="42" customFormat="1" x14ac:dyDescent="0.25">
      <c r="B96" s="216"/>
      <c r="C96" s="216"/>
    </row>
    <row r="97" spans="2:3" s="42" customFormat="1" x14ac:dyDescent="0.25">
      <c r="B97" s="216"/>
      <c r="C97" s="216"/>
    </row>
    <row r="98" spans="2:3" s="42" customFormat="1" x14ac:dyDescent="0.25">
      <c r="B98" s="216"/>
      <c r="C98" s="216"/>
    </row>
    <row r="99" spans="2:3" s="42" customFormat="1" x14ac:dyDescent="0.25">
      <c r="B99" s="216"/>
      <c r="C99" s="216"/>
    </row>
    <row r="100" spans="2:3" s="42" customFormat="1" x14ac:dyDescent="0.25">
      <c r="B100" s="216"/>
      <c r="C100" s="216"/>
    </row>
    <row r="101" spans="2:3" s="42" customFormat="1" x14ac:dyDescent="0.25">
      <c r="B101" s="216"/>
      <c r="C101" s="216"/>
    </row>
    <row r="102" spans="2:3" s="42" customFormat="1" x14ac:dyDescent="0.25">
      <c r="B102" s="216"/>
      <c r="C102" s="216"/>
    </row>
    <row r="103" spans="2:3" s="42" customFormat="1" x14ac:dyDescent="0.25">
      <c r="B103" s="216"/>
      <c r="C103" s="216"/>
    </row>
  </sheetData>
  <sheetProtection algorithmName="SHA-512" hashValue="Mh9w9QYLxSGcLmtc1o4b8g2vt0NI6ZvG1eOe7b3Pe+TfAycrtarYcXYFqoMsCNgBwmmcG6ettVR8//pA0ppLZQ==" saltValue="RkrCsa8HK9uL+GnldmTE9Q==" spinCount="100000" sheet="1" formatCells="0" formatColumns="0" formatRows="0"/>
  <mergeCells count="14">
    <mergeCell ref="G3:W3"/>
    <mergeCell ref="B4:D4"/>
    <mergeCell ref="G4:H4"/>
    <mergeCell ref="J4:N4"/>
    <mergeCell ref="P4:T4"/>
    <mergeCell ref="V4:W4"/>
    <mergeCell ref="C46:T46"/>
    <mergeCell ref="C47:T47"/>
    <mergeCell ref="AA4:AG4"/>
    <mergeCell ref="V38:W38"/>
    <mergeCell ref="C39:D39"/>
    <mergeCell ref="V39:W39"/>
    <mergeCell ref="C44:T44"/>
    <mergeCell ref="C45:T45"/>
  </mergeCells>
  <conditionalFormatting sqref="B4">
    <cfRule type="dataBar" priority="130">
      <dataBar>
        <cfvo type="num" val="0.1"/>
        <cfvo type="num" val="1"/>
        <color rgb="FF92D050"/>
      </dataBar>
      <extLst>
        <ext xmlns:x14="http://schemas.microsoft.com/office/spreadsheetml/2009/9/main" uri="{B025F937-C7B1-47D3-B67F-A62EFF666E3E}">
          <x14:id>{E6CCA426-329D-4852-9091-AD84C97CBE90}</x14:id>
        </ext>
      </extLst>
    </cfRule>
  </conditionalFormatting>
  <conditionalFormatting sqref="H9:H36">
    <cfRule type="expression" dxfId="23" priority="14">
      <formula>AND($G9&lt;&gt;"S",NOT(ISBLANK($H9)))</formula>
    </cfRule>
  </conditionalFormatting>
  <conditionalFormatting sqref="J9:T36">
    <cfRule type="expression" dxfId="22" priority="1">
      <formula>$F9&lt;&gt;1</formula>
    </cfRule>
  </conditionalFormatting>
  <conditionalFormatting sqref="V9:W36">
    <cfRule type="expression" dxfId="21" priority="5" stopIfTrue="1">
      <formula>AND($F9&lt;&gt;1,NOT(ISBLANK($V9)))</formula>
    </cfRule>
    <cfRule type="expression" dxfId="20" priority="6">
      <formula>$F9&lt;&gt;1</formula>
    </cfRule>
  </conditionalFormatting>
  <dataValidations disablePrompts="1" count="14">
    <dataValidation type="list" allowBlank="1" showInputMessage="1" showErrorMessage="1" error="Opção inválida!" sqref="E9:E32" xr:uid="{00000000-0002-0000-0900-000000000000}">
      <formula1>"N,E,O,n,e,o,NO,EO,no,eo,ON,OE,on,oe"</formula1>
    </dataValidation>
    <dataValidation type="list" allowBlank="1" showInputMessage="1" showErrorMessage="1" error="Opção inválida!" sqref="E33" xr:uid="{00000000-0002-0000-0900-000001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0,1,2 ou 3" promptTitle="Há padrão suficiente" sqref="Q9:Q36" xr:uid="{00000000-0002-0000-0900-000002000000}">
      <formula1>"0,1,2,3"</formula1>
    </dataValidation>
    <dataValidation type="list" allowBlank="1" showInputMessage="1" showErrorMessage="1" error="Opção inválida! 0,1,2 ou 3." sqref="V9:V36" xr:uid="{00000000-0002-0000-0900-000003000000}">
      <formula1>"0,1,2,3"</formula1>
    </dataValidation>
    <dataValidation type="list" allowBlank="1" showInputMessage="1" showErrorMessage="1" error="Opção inválida" promptTitle="Há padrão suficiente" sqref="H9:H36 K9:K36" xr:uid="{00000000-0002-0000-0900-000004000000}">
      <formula1>"0,1,2,3"</formula1>
    </dataValidation>
    <dataValidation type="list" allowBlank="1" showInputMessage="1" showErrorMessage="1" error="Opção inválida" promptTitle="Há padrão suficiente" sqref="P42 E8 J42 E37:E42 G42 P9:P36 J8:J37 G8:G37" xr:uid="{00000000-0002-0000-0900-000005000000}">
      <formula1>"S,N,s,n"</formula1>
    </dataValidation>
    <dataValidation type="list" allowBlank="1" showInputMessage="1" showErrorMessage="1" error="Opção inválida" promptTitle="Há padrão suficiente" sqref="H8 Q8 K8 H37 K37 Q37 Q42 M42:N42 H42 K42 M8:N37" xr:uid="{00000000-0002-0000-0900-000006000000}">
      <formula1>"S,N,NS,s,n,ns"</formula1>
    </dataValidation>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28" xr:uid="{00000000-0002-0000-0900-000007000000}"/>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28" xr:uid="{00000000-0002-0000-0900-000008000000}"/>
    <dataValidation type="list" allowBlank="1" showInputMessage="1" showErrorMessage="1" promptTitle="Bom quando" prompt="&quot;+&quot; Aumentar_x000a_&quot;=&quot; Manter _x000a_&quot;-&quot;  Diminuir" sqref="AA9:AA36" xr:uid="{00000000-0002-0000-0900-000009000000}">
      <formula1>"+,=,-"</formula1>
    </dataValidation>
    <dataValidation type="list" allowBlank="1" showInputMessage="1" showErrorMessage="1" error="Opção inválida" sqref="T8 V8:W8 V37:W37 T37 S42:T42 S8:S37" xr:uid="{00000000-0002-0000-0900-00000A000000}">
      <formula1>"MT,EF,mt,ef"</formula1>
    </dataValidation>
    <dataValidation type="list" allowBlank="1" showInputMessage="1" showErrorMessage="1" error="Opção inválida" promptTitle="Há padrão suficiente" sqref="E34:E36 P37 P8" xr:uid="{00000000-0002-0000-0900-00000B000000}">
      <formula1>"S,N,s,n,NS,ns"</formula1>
    </dataValidation>
    <dataValidation allowBlank="1" showInputMessage="1" showErrorMessage="1" error="Opção inválida" sqref="T9:T36" xr:uid="{00000000-0002-0000-0900-00000C000000}"/>
    <dataValidation type="list" allowBlank="1" showInputMessage="1" showErrorMessage="1" promptTitle="Informe PF ou OM" prompt="Descreva o PF ou a OM à Direita" sqref="B44:B47" xr:uid="{00000000-0002-0000-0900-00000D000000}">
      <formula1>"PF,OM"</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E6CCA426-329D-4852-9091-AD84C97CBE90}">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11"/>
  <dimension ref="A1:FS113"/>
  <sheetViews>
    <sheetView zoomScale="115" zoomScaleNormal="115" workbookViewId="0">
      <pane xSplit="3" ySplit="8" topLeftCell="D9" activePane="bottomRight" state="frozen"/>
      <selection pane="topRight" activeCell="D1" sqref="D1"/>
      <selection pane="bottomLeft" activeCell="A9" sqref="A9"/>
      <selection pane="bottomRight" activeCell="D19" sqref="D19"/>
    </sheetView>
  </sheetViews>
  <sheetFormatPr defaultColWidth="8.85546875" defaultRowHeight="15" x14ac:dyDescent="0.25"/>
  <cols>
    <col min="1" max="1" width="1.85546875" customWidth="1"/>
    <col min="2" max="2" width="8.28515625" style="217" customWidth="1"/>
    <col min="3" max="3" width="8.85546875" style="217" customWidth="1"/>
    <col min="4" max="4" width="30.140625" customWidth="1"/>
    <col min="5" max="5" width="4.140625" customWidth="1"/>
    <col min="6" max="6" width="1.5703125" customWidth="1"/>
    <col min="7" max="7" width="4.28515625" customWidth="1"/>
    <col min="8" max="8" width="4.42578125" customWidth="1"/>
    <col min="9" max="9" width="1.7109375" customWidth="1"/>
    <col min="10" max="10" width="3.85546875" customWidth="1"/>
    <col min="11" max="11" width="3.7109375" customWidth="1"/>
    <col min="12" max="12" width="14.5703125" customWidth="1"/>
    <col min="13" max="13" width="3.28515625" customWidth="1"/>
    <col min="14" max="14" width="5.28515625" customWidth="1"/>
    <col min="15" max="15" width="1.85546875" customWidth="1"/>
    <col min="16" max="16" width="4.140625" customWidth="1"/>
    <col min="17" max="17" width="3.7109375" customWidth="1"/>
    <col min="18" max="18" width="13.5703125" customWidth="1"/>
    <col min="19" max="19" width="5" customWidth="1"/>
    <col min="20" max="20" width="13.5703125" customWidth="1"/>
    <col min="21" max="21" width="1.7109375" customWidth="1"/>
    <col min="22" max="22" width="4.28515625" customWidth="1"/>
    <col min="23" max="23" width="12.7109375" customWidth="1"/>
    <col min="24" max="24" width="1.7109375" customWidth="1"/>
    <col min="25" max="25" width="5.140625" customWidth="1"/>
    <col min="26" max="26" width="1.28515625" customWidth="1"/>
    <col min="27" max="27" width="7.28515625" style="42" customWidth="1"/>
    <col min="28" max="31" width="10.42578125" style="42" customWidth="1"/>
    <col min="32" max="32" width="27.5703125" style="42" customWidth="1"/>
    <col min="33" max="33" width="11.85546875" style="42" customWidth="1"/>
    <col min="34" max="34" width="2.140625" style="42" customWidth="1"/>
    <col min="35" max="175" width="8.85546875" style="42"/>
  </cols>
  <sheetData>
    <row r="1" spans="1:175" ht="15.6" customHeight="1" x14ac:dyDescent="0.25">
      <c r="A1" s="6"/>
      <c r="B1" s="228"/>
      <c r="C1" s="173" t="str">
        <f>Capa!A1</f>
        <v>MEGplan MEGIA 2025</v>
      </c>
      <c r="D1" s="176"/>
      <c r="E1" s="311" t="s">
        <v>105</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50000000000001" customHeight="1" x14ac:dyDescent="0.25">
      <c r="A2" s="6"/>
      <c r="B2" s="278" t="str">
        <f>CONCATENATE("Item ",'Quadro Geral'!B33)</f>
        <v xml:space="preserve">Item 8.3 Sociais </v>
      </c>
      <c r="C2" s="278"/>
      <c r="D2" s="279"/>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35" customHeight="1" x14ac:dyDescent="0.3">
      <c r="A3" s="6"/>
      <c r="B3" s="6"/>
      <c r="C3" s="6"/>
      <c r="D3" s="6"/>
      <c r="E3" s="229"/>
      <c r="F3" s="6"/>
      <c r="G3" s="373" t="s">
        <v>68</v>
      </c>
      <c r="H3" s="373"/>
      <c r="I3" s="373"/>
      <c r="J3" s="373"/>
      <c r="K3" s="373"/>
      <c r="L3" s="373"/>
      <c r="M3" s="373"/>
      <c r="N3" s="373"/>
      <c r="O3" s="373"/>
      <c r="P3" s="373"/>
      <c r="Q3" s="373"/>
      <c r="R3" s="373"/>
      <c r="S3" s="373"/>
      <c r="T3" s="373"/>
      <c r="U3" s="373"/>
      <c r="V3" s="373"/>
      <c r="W3" s="373"/>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35">
      <c r="A4" s="202"/>
      <c r="B4" s="372">
        <f>IF(COUNTIF($D8:$D47,"*")&gt;0,(COUNTIFS($D8:$D47,"*",$F8:$F47,"1",V8:V47,"&gt;=0")+COUNTIFS($D8:$D47,"*",$F8:$F47,"&lt;&gt;1",E8:E47,"*"))/COUNTIF($D8:$D47,"*"),0)</f>
        <v>0</v>
      </c>
      <c r="C4" s="372"/>
      <c r="D4" s="372"/>
      <c r="E4" s="229"/>
      <c r="F4" s="6"/>
      <c r="G4" s="374" t="s">
        <v>71</v>
      </c>
      <c r="H4" s="375"/>
      <c r="I4" s="182"/>
      <c r="J4" s="376" t="s">
        <v>72</v>
      </c>
      <c r="K4" s="376"/>
      <c r="L4" s="376"/>
      <c r="M4" s="376"/>
      <c r="N4" s="376"/>
      <c r="O4" s="182"/>
      <c r="P4" s="376" t="s">
        <v>73</v>
      </c>
      <c r="Q4" s="376"/>
      <c r="R4" s="376"/>
      <c r="S4" s="376"/>
      <c r="T4" s="376"/>
      <c r="U4" s="180"/>
      <c r="V4" s="377" t="s">
        <v>74</v>
      </c>
      <c r="W4" s="378"/>
      <c r="X4" s="180"/>
      <c r="Y4" s="180"/>
      <c r="Z4" s="180"/>
      <c r="AA4" s="366" t="s">
        <v>94</v>
      </c>
      <c r="AB4" s="367"/>
      <c r="AC4" s="367"/>
      <c r="AD4" s="367"/>
      <c r="AE4" s="367"/>
      <c r="AF4" s="367"/>
      <c r="AG4" s="368"/>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2.95" customHeight="1" x14ac:dyDescent="0.2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35" customHeight="1" x14ac:dyDescent="0.35">
      <c r="A6" s="181"/>
      <c r="B6" s="230" t="s">
        <v>69</v>
      </c>
      <c r="C6" s="231" t="s">
        <v>103</v>
      </c>
      <c r="D6" s="275" t="s">
        <v>70</v>
      </c>
      <c r="E6" s="276" t="s">
        <v>90</v>
      </c>
      <c r="F6" s="182"/>
      <c r="G6" s="236" t="s">
        <v>99</v>
      </c>
      <c r="H6" s="237" t="s">
        <v>91</v>
      </c>
      <c r="I6" s="182"/>
      <c r="J6" s="236" t="s">
        <v>97</v>
      </c>
      <c r="K6" s="237" t="s">
        <v>96</v>
      </c>
      <c r="L6" s="238" t="s">
        <v>75</v>
      </c>
      <c r="M6" s="236" t="s">
        <v>76</v>
      </c>
      <c r="N6" s="236" t="s">
        <v>77</v>
      </c>
      <c r="O6" s="182"/>
      <c r="P6" s="236" t="s">
        <v>98</v>
      </c>
      <c r="Q6" s="237" t="s">
        <v>92</v>
      </c>
      <c r="R6" s="238" t="s">
        <v>78</v>
      </c>
      <c r="S6" s="236" t="s">
        <v>79</v>
      </c>
      <c r="T6" s="238" t="s">
        <v>80</v>
      </c>
      <c r="U6" s="186"/>
      <c r="V6" s="237" t="s">
        <v>93</v>
      </c>
      <c r="W6" s="238" t="s">
        <v>81</v>
      </c>
      <c r="X6" s="186"/>
      <c r="Y6" s="239" t="s">
        <v>95</v>
      </c>
      <c r="Z6" s="186"/>
      <c r="AA6" s="249" t="s">
        <v>82</v>
      </c>
      <c r="AB6" s="250" t="s">
        <v>84</v>
      </c>
      <c r="AC6" s="250" t="s">
        <v>83</v>
      </c>
      <c r="AD6" s="250" t="s">
        <v>85</v>
      </c>
      <c r="AE6" s="250" t="s">
        <v>86</v>
      </c>
      <c r="AF6" s="250" t="s">
        <v>87</v>
      </c>
      <c r="AG6" s="251" t="s">
        <v>88</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8.95" customHeight="1" x14ac:dyDescent="0.25">
      <c r="A9" s="202">
        <v>8</v>
      </c>
      <c r="B9" s="221"/>
      <c r="C9" s="219"/>
      <c r="D9" s="203"/>
      <c r="E9" s="41"/>
      <c r="F9" s="225" t="str">
        <f t="shared" ref="F9:F46"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IF(AND(A9=8,NOT(ISBLANK(D9))),IF(OR(ISNUMBER(I9),ISNUMBER(O9),ISNUMBER(U9),ISNUMBER(X9)),AVERAGE(I9,O9,U9,X9),0),"")</f>
        <v/>
      </c>
      <c r="Z9" s="200"/>
      <c r="AA9" s="205"/>
      <c r="AB9" s="55"/>
      <c r="AC9" s="205"/>
      <c r="AD9" s="205"/>
      <c r="AE9" s="205"/>
      <c r="AF9" s="205"/>
      <c r="AG9" s="206"/>
      <c r="AH9" s="44"/>
    </row>
    <row r="10" spans="1:175" ht="18.95" customHeight="1" x14ac:dyDescent="0.25">
      <c r="A10" s="202">
        <v>8</v>
      </c>
      <c r="B10" s="221"/>
      <c r="C10" s="219"/>
      <c r="D10" s="203"/>
      <c r="E10" s="41"/>
      <c r="F10" s="225" t="str">
        <f t="shared" si="0"/>
        <v/>
      </c>
      <c r="G10" s="41"/>
      <c r="H10" s="41"/>
      <c r="I10" s="241" t="str">
        <f t="shared" ref="I10:I18" si="1">IF(G10="S",IF(H10=3,1,IF(H10=2,0.7,IF(H10=1,0.3,0))),"")</f>
        <v/>
      </c>
      <c r="J10" s="41"/>
      <c r="K10" s="41"/>
      <c r="L10" s="41"/>
      <c r="M10" s="41"/>
      <c r="N10" s="41"/>
      <c r="O10" s="241" t="str">
        <f t="shared" ref="O10:O18" si="2">IF(AND($F10=1,J10="S"),IF(K10=3,1,IF(K10=2,0.6,IF(K10=1,0.3,0))),"")</f>
        <v/>
      </c>
      <c r="P10" s="41"/>
      <c r="Q10" s="41"/>
      <c r="R10" s="41"/>
      <c r="S10" s="41"/>
      <c r="T10" s="41"/>
      <c r="U10" s="241" t="str">
        <f t="shared" ref="U10:U18" si="3">IF(AND($F10=1,P10="S"),IF(Q10=3,1,IF(Q10=2,0.6,IF(Q10=1,0.3,0))),"")</f>
        <v/>
      </c>
      <c r="V10" s="240"/>
      <c r="W10" s="240"/>
      <c r="X10" s="241" t="str">
        <f t="shared" ref="X10:X18" si="4">IF($F10=1,IF(V10=3,1,IF(V10=2,0.6,IF(V10=1,0.3,0))),"")</f>
        <v/>
      </c>
      <c r="Y10" s="277" t="str">
        <f t="shared" ref="Y10:Y18" si="5">IF(AND(A10=8,NOT(ISBLANK(D10))),IF(OR(ISNUMBER(I10),ISNUMBER(O10),ISNUMBER(U10),ISNUMBER(X10)),AVERAGE(I10,O10,U10,X10),0),"")</f>
        <v/>
      </c>
      <c r="Z10" s="200"/>
      <c r="AA10" s="205"/>
      <c r="AB10" s="55"/>
      <c r="AC10" s="205"/>
      <c r="AD10" s="205"/>
      <c r="AE10" s="205"/>
      <c r="AF10" s="205"/>
      <c r="AG10" s="206"/>
      <c r="AH10" s="44"/>
    </row>
    <row r="11" spans="1:175" ht="18.95" customHeight="1" x14ac:dyDescent="0.25">
      <c r="A11" s="202">
        <v>8</v>
      </c>
      <c r="B11" s="221"/>
      <c r="C11" s="219"/>
      <c r="D11" s="203"/>
      <c r="E11" s="41"/>
      <c r="F11" s="225" t="str">
        <f t="shared" si="0"/>
        <v/>
      </c>
      <c r="G11" s="41"/>
      <c r="H11" s="41"/>
      <c r="I11" s="241" t="str">
        <f t="shared" si="1"/>
        <v/>
      </c>
      <c r="J11" s="41"/>
      <c r="K11" s="41"/>
      <c r="L11" s="41"/>
      <c r="M11" s="41"/>
      <c r="N11" s="41"/>
      <c r="O11" s="241" t="str">
        <f t="shared" si="2"/>
        <v/>
      </c>
      <c r="P11" s="41"/>
      <c r="Q11" s="41"/>
      <c r="R11" s="41"/>
      <c r="S11" s="41"/>
      <c r="T11" s="41"/>
      <c r="U11" s="241" t="str">
        <f t="shared" si="3"/>
        <v/>
      </c>
      <c r="V11" s="240"/>
      <c r="W11" s="240"/>
      <c r="X11" s="241" t="str">
        <f t="shared" si="4"/>
        <v/>
      </c>
      <c r="Y11" s="277" t="str">
        <f t="shared" si="5"/>
        <v/>
      </c>
      <c r="Z11" s="200"/>
      <c r="AA11" s="205"/>
      <c r="AB11" s="55"/>
      <c r="AC11" s="205"/>
      <c r="AD11" s="205"/>
      <c r="AE11" s="205"/>
      <c r="AF11" s="205"/>
      <c r="AG11" s="206"/>
      <c r="AH11" s="44"/>
    </row>
    <row r="12" spans="1:175" ht="18.95" customHeight="1" x14ac:dyDescent="0.25">
      <c r="A12" s="202">
        <v>8</v>
      </c>
      <c r="B12" s="221"/>
      <c r="C12" s="219"/>
      <c r="D12" s="203"/>
      <c r="E12" s="41"/>
      <c r="F12" s="225" t="str">
        <f t="shared" si="0"/>
        <v/>
      </c>
      <c r="G12" s="41"/>
      <c r="H12" s="41"/>
      <c r="I12" s="241" t="str">
        <f t="shared" si="1"/>
        <v/>
      </c>
      <c r="J12" s="41"/>
      <c r="K12" s="41"/>
      <c r="L12" s="41"/>
      <c r="M12" s="41"/>
      <c r="N12" s="41"/>
      <c r="O12" s="241" t="str">
        <f t="shared" si="2"/>
        <v/>
      </c>
      <c r="P12" s="41"/>
      <c r="Q12" s="41"/>
      <c r="R12" s="41"/>
      <c r="S12" s="41"/>
      <c r="T12" s="41"/>
      <c r="U12" s="241" t="str">
        <f t="shared" si="3"/>
        <v/>
      </c>
      <c r="V12" s="240"/>
      <c r="W12" s="240"/>
      <c r="X12" s="241" t="str">
        <f t="shared" si="4"/>
        <v/>
      </c>
      <c r="Y12" s="277" t="str">
        <f t="shared" si="5"/>
        <v/>
      </c>
      <c r="Z12" s="200"/>
      <c r="AA12" s="205"/>
      <c r="AB12" s="55"/>
      <c r="AC12" s="205"/>
      <c r="AD12" s="205"/>
      <c r="AE12" s="205"/>
      <c r="AF12" s="205"/>
      <c r="AG12" s="206"/>
      <c r="AH12" s="44"/>
    </row>
    <row r="13" spans="1:175" ht="18.95" customHeight="1" x14ac:dyDescent="0.25">
      <c r="A13" s="202">
        <v>8</v>
      </c>
      <c r="B13" s="221"/>
      <c r="C13" s="219"/>
      <c r="D13" s="203"/>
      <c r="E13" s="41"/>
      <c r="F13" s="225" t="str">
        <f t="shared" si="0"/>
        <v/>
      </c>
      <c r="G13" s="41"/>
      <c r="H13" s="41"/>
      <c r="I13" s="241" t="str">
        <f t="shared" si="1"/>
        <v/>
      </c>
      <c r="J13" s="41"/>
      <c r="K13" s="41"/>
      <c r="L13" s="41"/>
      <c r="M13" s="41"/>
      <c r="N13" s="41"/>
      <c r="O13" s="241" t="str">
        <f t="shared" si="2"/>
        <v/>
      </c>
      <c r="P13" s="41"/>
      <c r="Q13" s="41"/>
      <c r="R13" s="41"/>
      <c r="S13" s="41"/>
      <c r="T13" s="41"/>
      <c r="U13" s="241" t="str">
        <f t="shared" si="3"/>
        <v/>
      </c>
      <c r="V13" s="240"/>
      <c r="W13" s="240"/>
      <c r="X13" s="241" t="str">
        <f t="shared" si="4"/>
        <v/>
      </c>
      <c r="Y13" s="277" t="str">
        <f t="shared" si="5"/>
        <v/>
      </c>
      <c r="Z13" s="200"/>
      <c r="AA13" s="205"/>
      <c r="AB13" s="55"/>
      <c r="AC13" s="205"/>
      <c r="AD13" s="205"/>
      <c r="AE13" s="205"/>
      <c r="AF13" s="205"/>
      <c r="AG13" s="206"/>
      <c r="AH13" s="44"/>
    </row>
    <row r="14" spans="1:175" ht="18.95" customHeight="1" x14ac:dyDescent="0.25">
      <c r="A14" s="202">
        <v>8</v>
      </c>
      <c r="B14" s="221"/>
      <c r="C14" s="219"/>
      <c r="D14" s="203"/>
      <c r="E14" s="41"/>
      <c r="F14" s="225" t="str">
        <f t="shared" si="0"/>
        <v/>
      </c>
      <c r="G14" s="41"/>
      <c r="H14" s="41"/>
      <c r="I14" s="241" t="str">
        <f t="shared" si="1"/>
        <v/>
      </c>
      <c r="J14" s="41"/>
      <c r="K14" s="41"/>
      <c r="L14" s="41"/>
      <c r="M14" s="41"/>
      <c r="N14" s="41"/>
      <c r="O14" s="241" t="str">
        <f t="shared" si="2"/>
        <v/>
      </c>
      <c r="P14" s="41"/>
      <c r="Q14" s="41"/>
      <c r="R14" s="41"/>
      <c r="S14" s="41"/>
      <c r="T14" s="41"/>
      <c r="U14" s="241" t="str">
        <f t="shared" si="3"/>
        <v/>
      </c>
      <c r="V14" s="240"/>
      <c r="W14" s="240"/>
      <c r="X14" s="241" t="str">
        <f t="shared" si="4"/>
        <v/>
      </c>
      <c r="Y14" s="277" t="str">
        <f t="shared" si="5"/>
        <v/>
      </c>
      <c r="Z14" s="200"/>
      <c r="AA14" s="205"/>
      <c r="AB14" s="55"/>
      <c r="AC14" s="205"/>
      <c r="AD14" s="205"/>
      <c r="AE14" s="205"/>
      <c r="AF14" s="205"/>
      <c r="AG14" s="206"/>
      <c r="AH14" s="44"/>
    </row>
    <row r="15" spans="1:175" ht="18.95" customHeight="1" x14ac:dyDescent="0.25">
      <c r="A15" s="202">
        <v>8</v>
      </c>
      <c r="B15" s="221"/>
      <c r="C15" s="219"/>
      <c r="D15" s="203"/>
      <c r="E15" s="41"/>
      <c r="F15" s="225" t="str">
        <f t="shared" si="0"/>
        <v/>
      </c>
      <c r="G15" s="41"/>
      <c r="H15" s="41"/>
      <c r="I15" s="241" t="str">
        <f t="shared" si="1"/>
        <v/>
      </c>
      <c r="J15" s="41"/>
      <c r="K15" s="41"/>
      <c r="L15" s="41"/>
      <c r="M15" s="41"/>
      <c r="N15" s="41"/>
      <c r="O15" s="241" t="str">
        <f t="shared" si="2"/>
        <v/>
      </c>
      <c r="P15" s="41"/>
      <c r="Q15" s="41"/>
      <c r="R15" s="41"/>
      <c r="S15" s="41"/>
      <c r="T15" s="41"/>
      <c r="U15" s="241" t="str">
        <f t="shared" si="3"/>
        <v/>
      </c>
      <c r="V15" s="240"/>
      <c r="W15" s="240"/>
      <c r="X15" s="241" t="str">
        <f t="shared" si="4"/>
        <v/>
      </c>
      <c r="Y15" s="277" t="str">
        <f t="shared" si="5"/>
        <v/>
      </c>
      <c r="Z15" s="200"/>
      <c r="AA15" s="205"/>
      <c r="AB15" s="55"/>
      <c r="AC15" s="205"/>
      <c r="AD15" s="205"/>
      <c r="AE15" s="205"/>
      <c r="AF15" s="205"/>
      <c r="AG15" s="206"/>
      <c r="AH15" s="44"/>
    </row>
    <row r="16" spans="1:175" ht="18.95" customHeight="1" x14ac:dyDescent="0.25">
      <c r="A16" s="202">
        <v>8</v>
      </c>
      <c r="B16" s="221"/>
      <c r="C16" s="219"/>
      <c r="D16" s="203"/>
      <c r="E16" s="41"/>
      <c r="F16" s="225" t="str">
        <f t="shared" si="0"/>
        <v/>
      </c>
      <c r="G16" s="41"/>
      <c r="H16" s="41"/>
      <c r="I16" s="241" t="str">
        <f t="shared" si="1"/>
        <v/>
      </c>
      <c r="J16" s="41"/>
      <c r="K16" s="41"/>
      <c r="L16" s="41"/>
      <c r="M16" s="41"/>
      <c r="N16" s="41"/>
      <c r="O16" s="241" t="str">
        <f t="shared" si="2"/>
        <v/>
      </c>
      <c r="P16" s="41"/>
      <c r="Q16" s="41"/>
      <c r="R16" s="41"/>
      <c r="S16" s="41"/>
      <c r="T16" s="41"/>
      <c r="U16" s="241" t="str">
        <f t="shared" si="3"/>
        <v/>
      </c>
      <c r="V16" s="240"/>
      <c r="W16" s="240"/>
      <c r="X16" s="241" t="str">
        <f t="shared" si="4"/>
        <v/>
      </c>
      <c r="Y16" s="277" t="str">
        <f t="shared" si="5"/>
        <v/>
      </c>
      <c r="Z16" s="200"/>
      <c r="AA16" s="205"/>
      <c r="AB16" s="55"/>
      <c r="AC16" s="205"/>
      <c r="AD16" s="205"/>
      <c r="AE16" s="205"/>
      <c r="AF16" s="205"/>
      <c r="AG16" s="206"/>
      <c r="AH16" s="44"/>
    </row>
    <row r="17" spans="1:34" ht="18.95" customHeight="1" x14ac:dyDescent="0.25">
      <c r="A17" s="202">
        <v>8</v>
      </c>
      <c r="B17" s="221"/>
      <c r="C17" s="219"/>
      <c r="D17" s="203"/>
      <c r="E17" s="41"/>
      <c r="F17" s="225" t="str">
        <f t="shared" si="0"/>
        <v/>
      </c>
      <c r="G17" s="41"/>
      <c r="H17" s="41"/>
      <c r="I17" s="241" t="str">
        <f t="shared" si="1"/>
        <v/>
      </c>
      <c r="J17" s="41"/>
      <c r="K17" s="41"/>
      <c r="L17" s="41"/>
      <c r="M17" s="41"/>
      <c r="N17" s="41"/>
      <c r="O17" s="241" t="str">
        <f t="shared" si="2"/>
        <v/>
      </c>
      <c r="P17" s="41"/>
      <c r="Q17" s="41"/>
      <c r="R17" s="41"/>
      <c r="S17" s="41"/>
      <c r="T17" s="41"/>
      <c r="U17" s="241" t="str">
        <f t="shared" si="3"/>
        <v/>
      </c>
      <c r="V17" s="240"/>
      <c r="W17" s="240"/>
      <c r="X17" s="241" t="str">
        <f t="shared" si="4"/>
        <v/>
      </c>
      <c r="Y17" s="277" t="str">
        <f t="shared" si="5"/>
        <v/>
      </c>
      <c r="Z17" s="200"/>
      <c r="AA17" s="205"/>
      <c r="AB17" s="55"/>
      <c r="AC17" s="205"/>
      <c r="AD17" s="205"/>
      <c r="AE17" s="205"/>
      <c r="AF17" s="205"/>
      <c r="AG17" s="206"/>
      <c r="AH17" s="44"/>
    </row>
    <row r="18" spans="1:34" ht="18.95" customHeight="1" x14ac:dyDescent="0.25">
      <c r="A18" s="202">
        <v>8</v>
      </c>
      <c r="B18" s="221"/>
      <c r="C18" s="219"/>
      <c r="D18" s="203"/>
      <c r="E18" s="41"/>
      <c r="F18" s="225" t="str">
        <f t="shared" si="0"/>
        <v/>
      </c>
      <c r="G18" s="41"/>
      <c r="H18" s="41"/>
      <c r="I18" s="241" t="str">
        <f t="shared" si="1"/>
        <v/>
      </c>
      <c r="J18" s="41"/>
      <c r="K18" s="41"/>
      <c r="L18" s="41"/>
      <c r="M18" s="41"/>
      <c r="N18" s="41"/>
      <c r="O18" s="241" t="str">
        <f t="shared" si="2"/>
        <v/>
      </c>
      <c r="P18" s="41"/>
      <c r="Q18" s="41"/>
      <c r="R18" s="41"/>
      <c r="S18" s="41"/>
      <c r="T18" s="41"/>
      <c r="U18" s="241" t="str">
        <f t="shared" si="3"/>
        <v/>
      </c>
      <c r="V18" s="240"/>
      <c r="W18" s="240"/>
      <c r="X18" s="241" t="str">
        <f t="shared" si="4"/>
        <v/>
      </c>
      <c r="Y18" s="277" t="str">
        <f t="shared" si="5"/>
        <v/>
      </c>
      <c r="Z18" s="200"/>
      <c r="AA18" s="205"/>
      <c r="AB18" s="55"/>
      <c r="AC18" s="205"/>
      <c r="AD18" s="205"/>
      <c r="AE18" s="205"/>
      <c r="AF18" s="205"/>
      <c r="AG18" s="206"/>
      <c r="AH18" s="44"/>
    </row>
    <row r="19" spans="1:34" ht="18.95" customHeight="1" x14ac:dyDescent="0.25">
      <c r="A19" s="202">
        <v>8</v>
      </c>
      <c r="B19" s="221"/>
      <c r="C19" s="219"/>
      <c r="D19" s="203"/>
      <c r="E19" s="41"/>
      <c r="F19" s="225" t="str">
        <f t="shared" si="0"/>
        <v/>
      </c>
      <c r="G19" s="41"/>
      <c r="H19" s="41"/>
      <c r="I19" s="241" t="str">
        <f t="shared" ref="I19" si="6">IF(G19="S",IF(H19=3,1,IF(H19=2,0.7,IF(H19=1,0.3,0))),"")</f>
        <v/>
      </c>
      <c r="J19" s="41"/>
      <c r="K19" s="41"/>
      <c r="L19" s="41"/>
      <c r="M19" s="41"/>
      <c r="N19" s="41"/>
      <c r="O19" s="241" t="str">
        <f t="shared" ref="O19" si="7">IF(AND($F19=1,J19="S"),IF(K19=3,1,IF(K19=2,0.6,IF(K19=1,0.3,0))),"")</f>
        <v/>
      </c>
      <c r="P19" s="41"/>
      <c r="Q19" s="41"/>
      <c r="R19" s="41"/>
      <c r="S19" s="41"/>
      <c r="T19" s="41"/>
      <c r="U19" s="241" t="str">
        <f t="shared" ref="U19" si="8">IF(AND($F19=1,P19="S"),IF(Q19=3,1,IF(Q19=2,0.6,IF(Q19=1,0.3,0))),"")</f>
        <v/>
      </c>
      <c r="V19" s="240"/>
      <c r="W19" s="240"/>
      <c r="X19" s="241" t="str">
        <f t="shared" ref="X19" si="9">IF($F19=1,IF(V19=3,1,IF(V19=2,0.6,IF(V19=1,0.3,0))),"")</f>
        <v/>
      </c>
      <c r="Y19" s="277" t="str">
        <f t="shared" ref="Y19" si="10">IF(AND(A19=8,NOT(ISBLANK(D19))),IF(OR(ISNUMBER(I19),ISNUMBER(O19),ISNUMBER(U19),ISNUMBER(X19)),AVERAGE(I19,O19,U19,X19),0),"")</f>
        <v/>
      </c>
      <c r="Z19" s="200"/>
      <c r="AA19" s="205"/>
      <c r="AB19" s="55"/>
      <c r="AC19" s="205"/>
      <c r="AD19" s="205"/>
      <c r="AE19" s="205"/>
      <c r="AF19" s="205"/>
      <c r="AG19" s="206"/>
      <c r="AH19" s="44"/>
    </row>
    <row r="20" spans="1:34" ht="18.75" customHeight="1" x14ac:dyDescent="0.25">
      <c r="A20" s="202">
        <v>8</v>
      </c>
      <c r="B20" s="221"/>
      <c r="C20" s="219"/>
      <c r="D20" s="203"/>
      <c r="E20" s="41"/>
      <c r="F20" s="225" t="str">
        <f t="shared" si="0"/>
        <v/>
      </c>
      <c r="G20" s="41"/>
      <c r="H20" s="41"/>
      <c r="I20" s="241" t="str">
        <f t="shared" ref="I20:I38" si="11">IF(G20="S",IF(H20=3,1,IF(H20=2,0.7,IF(H20=1,0.3,0))),"")</f>
        <v/>
      </c>
      <c r="J20" s="41"/>
      <c r="K20" s="41"/>
      <c r="L20" s="41"/>
      <c r="M20" s="41"/>
      <c r="N20" s="41"/>
      <c r="O20" s="241" t="str">
        <f t="shared" ref="O20:O38" si="12">IF(AND($F20=1,J20="S"),IF(K20=3,1,IF(K20=2,0.6,IF(K20=1,0.3,0))),"")</f>
        <v/>
      </c>
      <c r="P20" s="41"/>
      <c r="Q20" s="41"/>
      <c r="R20" s="41"/>
      <c r="S20" s="41"/>
      <c r="T20" s="41"/>
      <c r="U20" s="241" t="str">
        <f t="shared" ref="U20:U38" si="13">IF(AND($F20=1,P20="S"),IF(Q20=3,1,IF(Q20=2,0.6,IF(Q20=1,0.3,0))),"")</f>
        <v/>
      </c>
      <c r="V20" s="240"/>
      <c r="W20" s="240"/>
      <c r="X20" s="241" t="str">
        <f t="shared" ref="X20:X38" si="14">IF($F20=1,IF(V20=3,1,IF(V20=2,0.6,IF(V20=1,0.3,0))),"")</f>
        <v/>
      </c>
      <c r="Y20" s="277" t="str">
        <f t="shared" ref="Y20:Y38" si="15">IF(AND(A20=8,NOT(ISBLANK(D20))),IF(OR(ISNUMBER(I20),ISNUMBER(O20),ISNUMBER(U20),ISNUMBER(X20)),AVERAGE(I20,O20,U20,X20),0),"")</f>
        <v/>
      </c>
      <c r="Z20" s="200"/>
      <c r="AA20" s="205"/>
      <c r="AB20" s="55"/>
      <c r="AC20" s="205"/>
      <c r="AD20" s="205"/>
      <c r="AE20" s="205"/>
      <c r="AF20" s="205"/>
      <c r="AG20" s="206"/>
      <c r="AH20" s="44"/>
    </row>
    <row r="21" spans="1:34" ht="18.95" customHeight="1" x14ac:dyDescent="0.25">
      <c r="A21" s="202">
        <v>8</v>
      </c>
      <c r="B21" s="221"/>
      <c r="C21" s="219"/>
      <c r="D21" s="203"/>
      <c r="E21" s="41"/>
      <c r="F21" s="225" t="str">
        <f t="shared" si="0"/>
        <v/>
      </c>
      <c r="G21" s="41"/>
      <c r="H21" s="41"/>
      <c r="I21" s="241" t="str">
        <f t="shared" si="11"/>
        <v/>
      </c>
      <c r="J21" s="41"/>
      <c r="K21" s="41"/>
      <c r="L21" s="41"/>
      <c r="M21" s="41"/>
      <c r="N21" s="41"/>
      <c r="O21" s="241" t="str">
        <f t="shared" si="12"/>
        <v/>
      </c>
      <c r="P21" s="41"/>
      <c r="Q21" s="41"/>
      <c r="R21" s="41"/>
      <c r="S21" s="41"/>
      <c r="T21" s="41"/>
      <c r="U21" s="241" t="str">
        <f t="shared" si="13"/>
        <v/>
      </c>
      <c r="V21" s="240"/>
      <c r="W21" s="240"/>
      <c r="X21" s="241" t="str">
        <f t="shared" si="14"/>
        <v/>
      </c>
      <c r="Y21" s="277" t="str">
        <f t="shared" si="15"/>
        <v/>
      </c>
      <c r="Z21" s="200"/>
      <c r="AA21" s="205"/>
      <c r="AB21" s="55"/>
      <c r="AC21" s="205"/>
      <c r="AD21" s="205"/>
      <c r="AE21" s="205"/>
      <c r="AF21" s="205"/>
      <c r="AG21" s="206"/>
      <c r="AH21" s="44"/>
    </row>
    <row r="22" spans="1:34" ht="18.95" customHeight="1" x14ac:dyDescent="0.25">
      <c r="A22" s="202">
        <v>8</v>
      </c>
      <c r="B22" s="221"/>
      <c r="C22" s="219"/>
      <c r="D22" s="203"/>
      <c r="E22" s="41"/>
      <c r="F22" s="225" t="str">
        <f t="shared" si="0"/>
        <v/>
      </c>
      <c r="G22" s="41"/>
      <c r="H22" s="41"/>
      <c r="I22" s="241" t="str">
        <f t="shared" si="11"/>
        <v/>
      </c>
      <c r="J22" s="41"/>
      <c r="K22" s="41"/>
      <c r="L22" s="41"/>
      <c r="M22" s="41"/>
      <c r="N22" s="41"/>
      <c r="O22" s="241" t="str">
        <f t="shared" si="12"/>
        <v/>
      </c>
      <c r="P22" s="41"/>
      <c r="Q22" s="41"/>
      <c r="R22" s="41"/>
      <c r="S22" s="41"/>
      <c r="T22" s="41"/>
      <c r="U22" s="241" t="str">
        <f t="shared" si="13"/>
        <v/>
      </c>
      <c r="V22" s="240"/>
      <c r="W22" s="240"/>
      <c r="X22" s="241" t="str">
        <f t="shared" si="14"/>
        <v/>
      </c>
      <c r="Y22" s="277" t="str">
        <f t="shared" si="15"/>
        <v/>
      </c>
      <c r="Z22" s="200"/>
      <c r="AA22" s="205"/>
      <c r="AB22" s="55"/>
      <c r="AC22" s="205"/>
      <c r="AD22" s="205"/>
      <c r="AE22" s="205"/>
      <c r="AF22" s="205"/>
      <c r="AG22" s="206"/>
      <c r="AH22" s="44"/>
    </row>
    <row r="23" spans="1:34" ht="18.95" customHeight="1" x14ac:dyDescent="0.25">
      <c r="A23" s="202">
        <v>8</v>
      </c>
      <c r="B23" s="221"/>
      <c r="C23" s="219"/>
      <c r="D23" s="203"/>
      <c r="E23" s="41"/>
      <c r="F23" s="225" t="str">
        <f t="shared" si="0"/>
        <v/>
      </c>
      <c r="G23" s="41"/>
      <c r="H23" s="41"/>
      <c r="I23" s="241" t="str">
        <f t="shared" si="11"/>
        <v/>
      </c>
      <c r="J23" s="41"/>
      <c r="K23" s="41"/>
      <c r="L23" s="41"/>
      <c r="M23" s="41"/>
      <c r="N23" s="41"/>
      <c r="O23" s="241" t="str">
        <f t="shared" si="12"/>
        <v/>
      </c>
      <c r="P23" s="41"/>
      <c r="Q23" s="41"/>
      <c r="R23" s="41"/>
      <c r="S23" s="41"/>
      <c r="T23" s="41"/>
      <c r="U23" s="241" t="str">
        <f t="shared" si="13"/>
        <v/>
      </c>
      <c r="V23" s="240"/>
      <c r="W23" s="240"/>
      <c r="X23" s="241" t="str">
        <f t="shared" si="14"/>
        <v/>
      </c>
      <c r="Y23" s="277" t="str">
        <f t="shared" si="15"/>
        <v/>
      </c>
      <c r="Z23" s="200"/>
      <c r="AA23" s="205"/>
      <c r="AB23" s="55"/>
      <c r="AC23" s="205"/>
      <c r="AD23" s="205"/>
      <c r="AE23" s="205"/>
      <c r="AF23" s="205"/>
      <c r="AG23" s="206"/>
      <c r="AH23" s="44"/>
    </row>
    <row r="24" spans="1:34" ht="18.95" customHeight="1" x14ac:dyDescent="0.25">
      <c r="A24" s="202">
        <v>8</v>
      </c>
      <c r="B24" s="221"/>
      <c r="C24" s="219"/>
      <c r="D24" s="203"/>
      <c r="E24" s="41"/>
      <c r="F24" s="225" t="str">
        <f t="shared" si="0"/>
        <v/>
      </c>
      <c r="G24" s="41"/>
      <c r="H24" s="41"/>
      <c r="I24" s="241" t="str">
        <f t="shared" si="11"/>
        <v/>
      </c>
      <c r="J24" s="41"/>
      <c r="K24" s="41"/>
      <c r="L24" s="41"/>
      <c r="M24" s="41"/>
      <c r="N24" s="41"/>
      <c r="O24" s="241" t="str">
        <f t="shared" si="12"/>
        <v/>
      </c>
      <c r="P24" s="41"/>
      <c r="Q24" s="41"/>
      <c r="R24" s="41"/>
      <c r="S24" s="41"/>
      <c r="T24" s="41"/>
      <c r="U24" s="241" t="str">
        <f t="shared" si="13"/>
        <v/>
      </c>
      <c r="V24" s="240"/>
      <c r="W24" s="240"/>
      <c r="X24" s="241" t="str">
        <f t="shared" si="14"/>
        <v/>
      </c>
      <c r="Y24" s="277" t="str">
        <f t="shared" si="15"/>
        <v/>
      </c>
      <c r="Z24" s="200"/>
      <c r="AA24" s="205"/>
      <c r="AB24" s="55"/>
      <c r="AC24" s="205"/>
      <c r="AD24" s="205"/>
      <c r="AE24" s="205"/>
      <c r="AF24" s="205"/>
      <c r="AG24" s="206"/>
      <c r="AH24" s="44"/>
    </row>
    <row r="25" spans="1:34" ht="18.95" customHeight="1" x14ac:dyDescent="0.25">
      <c r="A25" s="202">
        <v>8</v>
      </c>
      <c r="B25" s="221"/>
      <c r="C25" s="219"/>
      <c r="D25" s="203"/>
      <c r="E25" s="41"/>
      <c r="F25" s="225" t="str">
        <f t="shared" si="0"/>
        <v/>
      </c>
      <c r="G25" s="41"/>
      <c r="H25" s="41"/>
      <c r="I25" s="241" t="str">
        <f t="shared" si="11"/>
        <v/>
      </c>
      <c r="J25" s="41"/>
      <c r="K25" s="41"/>
      <c r="L25" s="41"/>
      <c r="M25" s="41"/>
      <c r="N25" s="41"/>
      <c r="O25" s="241" t="str">
        <f t="shared" si="12"/>
        <v/>
      </c>
      <c r="P25" s="41"/>
      <c r="Q25" s="41"/>
      <c r="R25" s="41"/>
      <c r="S25" s="41"/>
      <c r="T25" s="41"/>
      <c r="U25" s="241" t="str">
        <f t="shared" si="13"/>
        <v/>
      </c>
      <c r="V25" s="240"/>
      <c r="W25" s="240"/>
      <c r="X25" s="241" t="str">
        <f t="shared" si="14"/>
        <v/>
      </c>
      <c r="Y25" s="277" t="str">
        <f t="shared" si="15"/>
        <v/>
      </c>
      <c r="Z25" s="200"/>
      <c r="AA25" s="205"/>
      <c r="AB25" s="55"/>
      <c r="AC25" s="205"/>
      <c r="AD25" s="205"/>
      <c r="AE25" s="205"/>
      <c r="AF25" s="205"/>
      <c r="AG25" s="206"/>
      <c r="AH25" s="44"/>
    </row>
    <row r="26" spans="1:34" ht="18.95" customHeight="1" x14ac:dyDescent="0.25">
      <c r="A26" s="202">
        <v>8</v>
      </c>
      <c r="B26" s="221"/>
      <c r="C26" s="219"/>
      <c r="D26" s="203"/>
      <c r="E26" s="41"/>
      <c r="F26" s="225" t="str">
        <f t="shared" si="0"/>
        <v/>
      </c>
      <c r="G26" s="41"/>
      <c r="H26" s="41"/>
      <c r="I26" s="241" t="str">
        <f t="shared" si="11"/>
        <v/>
      </c>
      <c r="J26" s="41"/>
      <c r="K26" s="41"/>
      <c r="L26" s="41"/>
      <c r="M26" s="41"/>
      <c r="N26" s="41"/>
      <c r="O26" s="241" t="str">
        <f t="shared" si="12"/>
        <v/>
      </c>
      <c r="P26" s="41"/>
      <c r="Q26" s="41"/>
      <c r="R26" s="41"/>
      <c r="S26" s="41"/>
      <c r="T26" s="41"/>
      <c r="U26" s="241" t="str">
        <f t="shared" si="13"/>
        <v/>
      </c>
      <c r="V26" s="240"/>
      <c r="W26" s="240"/>
      <c r="X26" s="241" t="str">
        <f t="shared" si="14"/>
        <v/>
      </c>
      <c r="Y26" s="277" t="str">
        <f t="shared" si="15"/>
        <v/>
      </c>
      <c r="Z26" s="200"/>
      <c r="AA26" s="205"/>
      <c r="AB26" s="55"/>
      <c r="AC26" s="205"/>
      <c r="AD26" s="205"/>
      <c r="AE26" s="205"/>
      <c r="AF26" s="205"/>
      <c r="AG26" s="206"/>
      <c r="AH26" s="44"/>
    </row>
    <row r="27" spans="1:34" ht="18.95" customHeight="1" x14ac:dyDescent="0.25">
      <c r="A27" s="202">
        <v>8</v>
      </c>
      <c r="B27" s="221"/>
      <c r="C27" s="219"/>
      <c r="D27" s="203"/>
      <c r="E27" s="41"/>
      <c r="F27" s="225" t="str">
        <f t="shared" si="0"/>
        <v/>
      </c>
      <c r="G27" s="41"/>
      <c r="H27" s="41"/>
      <c r="I27" s="241" t="str">
        <f t="shared" si="11"/>
        <v/>
      </c>
      <c r="J27" s="41"/>
      <c r="K27" s="41"/>
      <c r="L27" s="41"/>
      <c r="M27" s="41"/>
      <c r="N27" s="41"/>
      <c r="O27" s="241" t="str">
        <f t="shared" si="12"/>
        <v/>
      </c>
      <c r="P27" s="41"/>
      <c r="Q27" s="41"/>
      <c r="R27" s="41"/>
      <c r="S27" s="41"/>
      <c r="T27" s="41"/>
      <c r="U27" s="241" t="str">
        <f t="shared" si="13"/>
        <v/>
      </c>
      <c r="V27" s="240"/>
      <c r="W27" s="240"/>
      <c r="X27" s="241" t="str">
        <f t="shared" si="14"/>
        <v/>
      </c>
      <c r="Y27" s="277" t="str">
        <f t="shared" si="15"/>
        <v/>
      </c>
      <c r="Z27" s="200"/>
      <c r="AA27" s="205"/>
      <c r="AB27" s="55"/>
      <c r="AC27" s="205"/>
      <c r="AD27" s="205"/>
      <c r="AE27" s="205"/>
      <c r="AF27" s="205"/>
      <c r="AG27" s="206"/>
      <c r="AH27" s="44"/>
    </row>
    <row r="28" spans="1:34" ht="18.95" customHeight="1" x14ac:dyDescent="0.25">
      <c r="A28" s="202">
        <v>8</v>
      </c>
      <c r="B28" s="221"/>
      <c r="C28" s="219"/>
      <c r="D28" s="203"/>
      <c r="E28" s="41"/>
      <c r="F28" s="225" t="str">
        <f t="shared" si="0"/>
        <v/>
      </c>
      <c r="G28" s="41"/>
      <c r="H28" s="41"/>
      <c r="I28" s="241" t="str">
        <f t="shared" si="11"/>
        <v/>
      </c>
      <c r="J28" s="41"/>
      <c r="K28" s="41"/>
      <c r="L28" s="41"/>
      <c r="M28" s="41"/>
      <c r="N28" s="41"/>
      <c r="O28" s="241" t="str">
        <f t="shared" si="12"/>
        <v/>
      </c>
      <c r="P28" s="41"/>
      <c r="Q28" s="41"/>
      <c r="R28" s="41"/>
      <c r="S28" s="41"/>
      <c r="T28" s="41"/>
      <c r="U28" s="241" t="str">
        <f t="shared" si="13"/>
        <v/>
      </c>
      <c r="V28" s="240"/>
      <c r="W28" s="240"/>
      <c r="X28" s="241" t="str">
        <f t="shared" si="14"/>
        <v/>
      </c>
      <c r="Y28" s="277" t="str">
        <f t="shared" si="15"/>
        <v/>
      </c>
      <c r="Z28" s="200"/>
      <c r="AA28" s="205"/>
      <c r="AB28" s="55"/>
      <c r="AC28" s="205"/>
      <c r="AD28" s="205"/>
      <c r="AE28" s="205"/>
      <c r="AF28" s="205"/>
      <c r="AG28" s="206"/>
      <c r="AH28" s="44"/>
    </row>
    <row r="29" spans="1:34" ht="18.95" customHeight="1" x14ac:dyDescent="0.25">
      <c r="A29" s="202">
        <v>8</v>
      </c>
      <c r="B29" s="221"/>
      <c r="C29" s="219"/>
      <c r="D29" s="203"/>
      <c r="E29" s="41"/>
      <c r="F29" s="225" t="str">
        <f t="shared" si="0"/>
        <v/>
      </c>
      <c r="G29" s="41"/>
      <c r="H29" s="41"/>
      <c r="I29" s="241" t="str">
        <f t="shared" si="11"/>
        <v/>
      </c>
      <c r="J29" s="41"/>
      <c r="K29" s="41"/>
      <c r="L29" s="41"/>
      <c r="M29" s="41"/>
      <c r="N29" s="41"/>
      <c r="O29" s="241" t="str">
        <f t="shared" si="12"/>
        <v/>
      </c>
      <c r="P29" s="41"/>
      <c r="Q29" s="41"/>
      <c r="R29" s="41"/>
      <c r="S29" s="41"/>
      <c r="T29" s="41"/>
      <c r="U29" s="241" t="str">
        <f t="shared" si="13"/>
        <v/>
      </c>
      <c r="V29" s="240"/>
      <c r="W29" s="240"/>
      <c r="X29" s="241" t="str">
        <f t="shared" si="14"/>
        <v/>
      </c>
      <c r="Y29" s="277" t="str">
        <f t="shared" si="15"/>
        <v/>
      </c>
      <c r="Z29" s="200"/>
      <c r="AA29" s="205"/>
      <c r="AB29" s="55"/>
      <c r="AC29" s="205"/>
      <c r="AD29" s="205"/>
      <c r="AE29" s="205"/>
      <c r="AF29" s="205"/>
      <c r="AG29" s="206"/>
      <c r="AH29" s="44"/>
    </row>
    <row r="30" spans="1:34" ht="18.95" customHeight="1" x14ac:dyDescent="0.25">
      <c r="A30" s="202">
        <v>8</v>
      </c>
      <c r="B30" s="221"/>
      <c r="C30" s="219"/>
      <c r="D30" s="203"/>
      <c r="E30" s="41"/>
      <c r="F30" s="225" t="str">
        <f t="shared" si="0"/>
        <v/>
      </c>
      <c r="G30" s="41"/>
      <c r="H30" s="41"/>
      <c r="I30" s="241" t="str">
        <f t="shared" si="11"/>
        <v/>
      </c>
      <c r="J30" s="41"/>
      <c r="K30" s="41"/>
      <c r="L30" s="41"/>
      <c r="M30" s="41"/>
      <c r="N30" s="41"/>
      <c r="O30" s="241" t="str">
        <f t="shared" si="12"/>
        <v/>
      </c>
      <c r="P30" s="41"/>
      <c r="Q30" s="41"/>
      <c r="R30" s="41"/>
      <c r="S30" s="41"/>
      <c r="T30" s="41"/>
      <c r="U30" s="241" t="str">
        <f t="shared" si="13"/>
        <v/>
      </c>
      <c r="V30" s="240"/>
      <c r="W30" s="240"/>
      <c r="X30" s="241" t="str">
        <f t="shared" si="14"/>
        <v/>
      </c>
      <c r="Y30" s="277" t="str">
        <f t="shared" si="15"/>
        <v/>
      </c>
      <c r="Z30" s="200"/>
      <c r="AA30" s="205"/>
      <c r="AB30" s="55"/>
      <c r="AC30" s="205"/>
      <c r="AD30" s="205"/>
      <c r="AE30" s="205"/>
      <c r="AF30" s="205"/>
      <c r="AG30" s="206"/>
      <c r="AH30" s="44"/>
    </row>
    <row r="31" spans="1:34" ht="18.95" customHeight="1" x14ac:dyDescent="0.25">
      <c r="A31" s="202">
        <v>8</v>
      </c>
      <c r="B31" s="221"/>
      <c r="C31" s="219"/>
      <c r="D31" s="203"/>
      <c r="E31" s="41"/>
      <c r="F31" s="225" t="str">
        <f t="shared" si="0"/>
        <v/>
      </c>
      <c r="G31" s="41"/>
      <c r="H31" s="41"/>
      <c r="I31" s="241" t="str">
        <f t="shared" si="11"/>
        <v/>
      </c>
      <c r="J31" s="41"/>
      <c r="K31" s="41"/>
      <c r="L31" s="41"/>
      <c r="M31" s="41"/>
      <c r="N31" s="41"/>
      <c r="O31" s="241" t="str">
        <f t="shared" si="12"/>
        <v/>
      </c>
      <c r="P31" s="41"/>
      <c r="Q31" s="41"/>
      <c r="R31" s="41"/>
      <c r="S31" s="41"/>
      <c r="T31" s="41"/>
      <c r="U31" s="241" t="str">
        <f t="shared" si="13"/>
        <v/>
      </c>
      <c r="V31" s="240"/>
      <c r="W31" s="240"/>
      <c r="X31" s="241" t="str">
        <f t="shared" si="14"/>
        <v/>
      </c>
      <c r="Y31" s="277" t="str">
        <f t="shared" si="15"/>
        <v/>
      </c>
      <c r="Z31" s="200"/>
      <c r="AA31" s="205"/>
      <c r="AB31" s="55"/>
      <c r="AC31" s="205"/>
      <c r="AD31" s="205"/>
      <c r="AE31" s="205"/>
      <c r="AF31" s="205"/>
      <c r="AG31" s="206"/>
      <c r="AH31" s="44"/>
    </row>
    <row r="32" spans="1:34" ht="18.95" customHeight="1" x14ac:dyDescent="0.25">
      <c r="A32" s="202">
        <v>8</v>
      </c>
      <c r="B32" s="221"/>
      <c r="C32" s="219"/>
      <c r="D32" s="203"/>
      <c r="E32" s="41"/>
      <c r="F32" s="225" t="str">
        <f t="shared" si="0"/>
        <v/>
      </c>
      <c r="G32" s="41"/>
      <c r="H32" s="41"/>
      <c r="I32" s="241" t="str">
        <f t="shared" si="11"/>
        <v/>
      </c>
      <c r="J32" s="41"/>
      <c r="K32" s="41"/>
      <c r="L32" s="41"/>
      <c r="M32" s="41"/>
      <c r="N32" s="41"/>
      <c r="O32" s="241" t="str">
        <f t="shared" si="12"/>
        <v/>
      </c>
      <c r="P32" s="41"/>
      <c r="Q32" s="41"/>
      <c r="R32" s="41"/>
      <c r="S32" s="41"/>
      <c r="T32" s="41"/>
      <c r="U32" s="241" t="str">
        <f t="shared" si="13"/>
        <v/>
      </c>
      <c r="V32" s="240"/>
      <c r="W32" s="240"/>
      <c r="X32" s="241" t="str">
        <f t="shared" si="14"/>
        <v/>
      </c>
      <c r="Y32" s="277" t="str">
        <f t="shared" si="15"/>
        <v/>
      </c>
      <c r="Z32" s="200"/>
      <c r="AA32" s="205"/>
      <c r="AB32" s="55"/>
      <c r="AC32" s="205"/>
      <c r="AD32" s="205"/>
      <c r="AE32" s="205"/>
      <c r="AF32" s="205"/>
      <c r="AG32" s="206"/>
      <c r="AH32" s="44"/>
    </row>
    <row r="33" spans="1:34" ht="18.95" customHeight="1" x14ac:dyDescent="0.25">
      <c r="A33" s="202">
        <v>8</v>
      </c>
      <c r="B33" s="221"/>
      <c r="C33" s="219"/>
      <c r="D33" s="203"/>
      <c r="E33" s="41"/>
      <c r="F33" s="225" t="str">
        <f t="shared" si="0"/>
        <v/>
      </c>
      <c r="G33" s="41"/>
      <c r="H33" s="41"/>
      <c r="I33" s="241" t="str">
        <f t="shared" si="11"/>
        <v/>
      </c>
      <c r="J33" s="41"/>
      <c r="K33" s="41"/>
      <c r="L33" s="41"/>
      <c r="M33" s="41"/>
      <c r="N33" s="41"/>
      <c r="O33" s="241" t="str">
        <f t="shared" si="12"/>
        <v/>
      </c>
      <c r="P33" s="41"/>
      <c r="Q33" s="41"/>
      <c r="R33" s="41"/>
      <c r="S33" s="41"/>
      <c r="T33" s="41"/>
      <c r="U33" s="241" t="str">
        <f t="shared" si="13"/>
        <v/>
      </c>
      <c r="V33" s="240"/>
      <c r="W33" s="240"/>
      <c r="X33" s="241" t="str">
        <f t="shared" si="14"/>
        <v/>
      </c>
      <c r="Y33" s="277" t="str">
        <f t="shared" si="15"/>
        <v/>
      </c>
      <c r="Z33" s="200"/>
      <c r="AA33" s="205"/>
      <c r="AB33" s="55"/>
      <c r="AC33" s="205"/>
      <c r="AD33" s="205"/>
      <c r="AE33" s="205"/>
      <c r="AF33" s="205"/>
      <c r="AG33" s="206"/>
      <c r="AH33" s="44"/>
    </row>
    <row r="34" spans="1:34" ht="18.95" customHeight="1" x14ac:dyDescent="0.25">
      <c r="A34" s="202">
        <v>8</v>
      </c>
      <c r="B34" s="221"/>
      <c r="C34" s="219"/>
      <c r="D34" s="203"/>
      <c r="E34" s="41"/>
      <c r="F34" s="225" t="str">
        <f t="shared" si="0"/>
        <v/>
      </c>
      <c r="G34" s="41"/>
      <c r="H34" s="41"/>
      <c r="I34" s="241" t="str">
        <f t="shared" si="11"/>
        <v/>
      </c>
      <c r="J34" s="41"/>
      <c r="K34" s="41"/>
      <c r="L34" s="41"/>
      <c r="M34" s="41"/>
      <c r="N34" s="41"/>
      <c r="O34" s="241" t="str">
        <f t="shared" si="12"/>
        <v/>
      </c>
      <c r="P34" s="41"/>
      <c r="Q34" s="41"/>
      <c r="R34" s="41"/>
      <c r="S34" s="41"/>
      <c r="T34" s="41"/>
      <c r="U34" s="241" t="str">
        <f t="shared" si="13"/>
        <v/>
      </c>
      <c r="V34" s="240"/>
      <c r="W34" s="240"/>
      <c r="X34" s="241" t="str">
        <f t="shared" si="14"/>
        <v/>
      </c>
      <c r="Y34" s="277" t="str">
        <f t="shared" si="15"/>
        <v/>
      </c>
      <c r="Z34" s="200"/>
      <c r="AA34" s="205"/>
      <c r="AB34" s="55"/>
      <c r="AC34" s="205"/>
      <c r="AD34" s="205"/>
      <c r="AE34" s="205"/>
      <c r="AF34" s="205"/>
      <c r="AG34" s="206"/>
      <c r="AH34" s="44"/>
    </row>
    <row r="35" spans="1:34" ht="18.95" customHeight="1" x14ac:dyDescent="0.25">
      <c r="A35" s="202">
        <v>8</v>
      </c>
      <c r="B35" s="221"/>
      <c r="C35" s="219"/>
      <c r="D35" s="203"/>
      <c r="E35" s="41"/>
      <c r="F35" s="225" t="str">
        <f t="shared" si="0"/>
        <v/>
      </c>
      <c r="G35" s="41"/>
      <c r="H35" s="41"/>
      <c r="I35" s="241" t="str">
        <f t="shared" si="11"/>
        <v/>
      </c>
      <c r="J35" s="41"/>
      <c r="K35" s="41"/>
      <c r="L35" s="41"/>
      <c r="M35" s="41"/>
      <c r="N35" s="41"/>
      <c r="O35" s="241" t="str">
        <f t="shared" si="12"/>
        <v/>
      </c>
      <c r="P35" s="41"/>
      <c r="Q35" s="41"/>
      <c r="R35" s="41"/>
      <c r="S35" s="41"/>
      <c r="T35" s="41"/>
      <c r="U35" s="241" t="str">
        <f t="shared" si="13"/>
        <v/>
      </c>
      <c r="V35" s="240"/>
      <c r="W35" s="240"/>
      <c r="X35" s="241" t="str">
        <f t="shared" si="14"/>
        <v/>
      </c>
      <c r="Y35" s="277" t="str">
        <f t="shared" si="15"/>
        <v/>
      </c>
      <c r="Z35" s="200"/>
      <c r="AA35" s="205"/>
      <c r="AB35" s="55"/>
      <c r="AC35" s="205"/>
      <c r="AD35" s="205"/>
      <c r="AE35" s="205"/>
      <c r="AF35" s="205"/>
      <c r="AG35" s="206"/>
      <c r="AH35" s="44"/>
    </row>
    <row r="36" spans="1:34" ht="18.95" customHeight="1" x14ac:dyDescent="0.25">
      <c r="A36" s="202">
        <v>8</v>
      </c>
      <c r="B36" s="221"/>
      <c r="C36" s="219"/>
      <c r="D36" s="203"/>
      <c r="E36" s="41"/>
      <c r="F36" s="225" t="str">
        <f t="shared" si="0"/>
        <v/>
      </c>
      <c r="G36" s="41"/>
      <c r="H36" s="41"/>
      <c r="I36" s="241" t="str">
        <f t="shared" si="11"/>
        <v/>
      </c>
      <c r="J36" s="41"/>
      <c r="K36" s="41"/>
      <c r="L36" s="41"/>
      <c r="M36" s="41"/>
      <c r="N36" s="41"/>
      <c r="O36" s="241" t="str">
        <f t="shared" si="12"/>
        <v/>
      </c>
      <c r="P36" s="41"/>
      <c r="Q36" s="41"/>
      <c r="R36" s="41"/>
      <c r="S36" s="41"/>
      <c r="T36" s="41"/>
      <c r="U36" s="241" t="str">
        <f t="shared" si="13"/>
        <v/>
      </c>
      <c r="V36" s="240"/>
      <c r="W36" s="240"/>
      <c r="X36" s="241" t="str">
        <f t="shared" si="14"/>
        <v/>
      </c>
      <c r="Y36" s="277" t="str">
        <f t="shared" si="15"/>
        <v/>
      </c>
      <c r="Z36" s="200"/>
      <c r="AA36" s="205"/>
      <c r="AB36" s="55"/>
      <c r="AC36" s="205"/>
      <c r="AD36" s="205"/>
      <c r="AE36" s="205"/>
      <c r="AF36" s="205"/>
      <c r="AG36" s="206"/>
      <c r="AH36" s="44"/>
    </row>
    <row r="37" spans="1:34" ht="18.95" customHeight="1" x14ac:dyDescent="0.25">
      <c r="A37" s="202">
        <v>8</v>
      </c>
      <c r="B37" s="221"/>
      <c r="C37" s="219"/>
      <c r="D37" s="203"/>
      <c r="E37" s="41"/>
      <c r="F37" s="225" t="str">
        <f t="shared" si="0"/>
        <v/>
      </c>
      <c r="G37" s="41"/>
      <c r="H37" s="41"/>
      <c r="I37" s="241" t="str">
        <f t="shared" si="11"/>
        <v/>
      </c>
      <c r="J37" s="41"/>
      <c r="K37" s="41"/>
      <c r="L37" s="41"/>
      <c r="M37" s="41"/>
      <c r="N37" s="41"/>
      <c r="O37" s="241" t="str">
        <f t="shared" si="12"/>
        <v/>
      </c>
      <c r="P37" s="41"/>
      <c r="Q37" s="41"/>
      <c r="R37" s="41"/>
      <c r="S37" s="41"/>
      <c r="T37" s="41"/>
      <c r="U37" s="241" t="str">
        <f t="shared" si="13"/>
        <v/>
      </c>
      <c r="V37" s="240"/>
      <c r="W37" s="240"/>
      <c r="X37" s="241" t="str">
        <f t="shared" si="14"/>
        <v/>
      </c>
      <c r="Y37" s="277" t="str">
        <f t="shared" si="15"/>
        <v/>
      </c>
      <c r="Z37" s="200"/>
      <c r="AA37" s="205"/>
      <c r="AB37" s="55"/>
      <c r="AC37" s="205"/>
      <c r="AD37" s="205"/>
      <c r="AE37" s="205"/>
      <c r="AF37" s="205"/>
      <c r="AG37" s="206"/>
      <c r="AH37" s="44"/>
    </row>
    <row r="38" spans="1:34" ht="18.95" customHeight="1" x14ac:dyDescent="0.25">
      <c r="A38" s="202">
        <v>8</v>
      </c>
      <c r="B38" s="221"/>
      <c r="C38" s="219"/>
      <c r="D38" s="203"/>
      <c r="E38" s="41"/>
      <c r="F38" s="225" t="str">
        <f t="shared" si="0"/>
        <v/>
      </c>
      <c r="G38" s="41"/>
      <c r="H38" s="41"/>
      <c r="I38" s="241" t="str">
        <f t="shared" si="11"/>
        <v/>
      </c>
      <c r="J38" s="41"/>
      <c r="K38" s="41"/>
      <c r="L38" s="41"/>
      <c r="M38" s="41"/>
      <c r="N38" s="41"/>
      <c r="O38" s="241" t="str">
        <f t="shared" si="12"/>
        <v/>
      </c>
      <c r="P38" s="41"/>
      <c r="Q38" s="41"/>
      <c r="R38" s="41"/>
      <c r="S38" s="41"/>
      <c r="T38" s="41"/>
      <c r="U38" s="241" t="str">
        <f t="shared" si="13"/>
        <v/>
      </c>
      <c r="V38" s="240"/>
      <c r="W38" s="240"/>
      <c r="X38" s="241" t="str">
        <f t="shared" si="14"/>
        <v/>
      </c>
      <c r="Y38" s="277" t="str">
        <f t="shared" si="15"/>
        <v/>
      </c>
      <c r="Z38" s="200"/>
      <c r="AA38" s="205"/>
      <c r="AB38" s="55"/>
      <c r="AC38" s="205"/>
      <c r="AD38" s="205"/>
      <c r="AE38" s="205"/>
      <c r="AF38" s="205"/>
      <c r="AG38" s="206"/>
      <c r="AH38" s="44"/>
    </row>
    <row r="39" spans="1:34" ht="18.95" customHeight="1" x14ac:dyDescent="0.25">
      <c r="A39" s="202">
        <v>8</v>
      </c>
      <c r="B39" s="221"/>
      <c r="C39" s="219"/>
      <c r="D39" s="203"/>
      <c r="E39" s="41"/>
      <c r="F39" s="225" t="str">
        <f t="shared" si="0"/>
        <v/>
      </c>
      <c r="G39" s="41"/>
      <c r="H39" s="41"/>
      <c r="I39" s="241" t="str">
        <f t="shared" ref="I39:I46" si="16">IF(G39="S",IF(H39=3,1,IF(H39=2,0.7,IF(H39=1,0.3,0))),"")</f>
        <v/>
      </c>
      <c r="J39" s="41"/>
      <c r="K39" s="41"/>
      <c r="L39" s="41"/>
      <c r="M39" s="41"/>
      <c r="N39" s="41"/>
      <c r="O39" s="241" t="str">
        <f t="shared" ref="O39:O51" si="17">IF(AND($F39=1,J39="S"),IF(K39=3,1,IF(K39=2,0.6,IF(K39=1,0.3,0))),"")</f>
        <v/>
      </c>
      <c r="P39" s="41"/>
      <c r="Q39" s="41"/>
      <c r="R39" s="41"/>
      <c r="S39" s="41"/>
      <c r="T39" s="41"/>
      <c r="U39" s="241" t="str">
        <f t="shared" ref="U39:U47" si="18">IF(AND($F39=1,P39="S"),IF(Q39=3,1,IF(Q39=2,0.6,IF(Q39=1,0.3,0))),"")</f>
        <v/>
      </c>
      <c r="V39" s="240"/>
      <c r="W39" s="240"/>
      <c r="X39" s="241" t="str">
        <f t="shared" ref="X39:X47" si="19">IF($F39=1,IF(V39=3,1,IF(V39=2,0.6,IF(V39=1,0.3,0))),"")</f>
        <v/>
      </c>
      <c r="Y39" s="277" t="str">
        <f t="shared" ref="Y39:Y46" si="20">IF(AND(A39=8,NOT(ISBLANK(D39))),IF(OR(ISNUMBER(I39),ISNUMBER(O39),ISNUMBER(U39),ISNUMBER(X39)),AVERAGE(I39,O39,U39,X39),0),"")</f>
        <v/>
      </c>
      <c r="Z39" s="200"/>
      <c r="AA39" s="205"/>
      <c r="AB39" s="205"/>
      <c r="AC39" s="205"/>
      <c r="AD39" s="205"/>
      <c r="AE39" s="205"/>
      <c r="AF39" s="205"/>
      <c r="AG39" s="206"/>
      <c r="AH39" s="44"/>
    </row>
    <row r="40" spans="1:34" ht="21.95" customHeight="1" x14ac:dyDescent="0.25">
      <c r="A40" s="202">
        <v>8</v>
      </c>
      <c r="B40" s="221"/>
      <c r="C40" s="219"/>
      <c r="D40" s="203"/>
      <c r="E40" s="41"/>
      <c r="F40" s="225" t="str">
        <f t="shared" si="0"/>
        <v/>
      </c>
      <c r="G40" s="41"/>
      <c r="H40" s="41"/>
      <c r="I40" s="241" t="str">
        <f t="shared" si="16"/>
        <v/>
      </c>
      <c r="J40" s="41"/>
      <c r="K40" s="41"/>
      <c r="L40" s="41"/>
      <c r="M40" s="41"/>
      <c r="N40" s="41"/>
      <c r="O40" s="241" t="str">
        <f t="shared" si="17"/>
        <v/>
      </c>
      <c r="P40" s="41"/>
      <c r="Q40" s="41"/>
      <c r="R40" s="41"/>
      <c r="S40" s="41"/>
      <c r="T40" s="41"/>
      <c r="U40" s="241" t="str">
        <f t="shared" si="18"/>
        <v/>
      </c>
      <c r="V40" s="240"/>
      <c r="W40" s="240"/>
      <c r="X40" s="241" t="str">
        <f t="shared" si="19"/>
        <v/>
      </c>
      <c r="Y40" s="277" t="str">
        <f t="shared" si="20"/>
        <v/>
      </c>
      <c r="Z40" s="200"/>
      <c r="AA40" s="205"/>
      <c r="AB40" s="205"/>
      <c r="AC40" s="205"/>
      <c r="AD40" s="205"/>
      <c r="AE40" s="205"/>
      <c r="AF40" s="205"/>
      <c r="AG40" s="206"/>
      <c r="AH40" s="44"/>
    </row>
    <row r="41" spans="1:34" ht="20.100000000000001" customHeight="1" x14ac:dyDescent="0.25">
      <c r="A41" s="202">
        <v>8</v>
      </c>
      <c r="B41" s="221"/>
      <c r="C41" s="219"/>
      <c r="D41" s="203"/>
      <c r="E41" s="41"/>
      <c r="F41" s="225" t="str">
        <f t="shared" si="0"/>
        <v/>
      </c>
      <c r="G41" s="41"/>
      <c r="H41" s="41"/>
      <c r="I41" s="241" t="str">
        <f t="shared" si="16"/>
        <v/>
      </c>
      <c r="J41" s="41"/>
      <c r="K41" s="41"/>
      <c r="L41" s="41"/>
      <c r="M41" s="41"/>
      <c r="N41" s="41"/>
      <c r="O41" s="241" t="str">
        <f t="shared" si="17"/>
        <v/>
      </c>
      <c r="P41" s="41"/>
      <c r="Q41" s="41"/>
      <c r="R41" s="41"/>
      <c r="S41" s="41"/>
      <c r="T41" s="41"/>
      <c r="U41" s="241" t="str">
        <f t="shared" si="18"/>
        <v/>
      </c>
      <c r="V41" s="240"/>
      <c r="W41" s="240"/>
      <c r="X41" s="241" t="str">
        <f t="shared" si="19"/>
        <v/>
      </c>
      <c r="Y41" s="277" t="str">
        <f t="shared" si="20"/>
        <v/>
      </c>
      <c r="Z41" s="200"/>
      <c r="AA41" s="205"/>
      <c r="AB41" s="205"/>
      <c r="AC41" s="205"/>
      <c r="AD41" s="205"/>
      <c r="AE41" s="205"/>
      <c r="AF41" s="205"/>
      <c r="AG41" s="206"/>
      <c r="AH41" s="44"/>
    </row>
    <row r="42" spans="1:34" ht="15.75" x14ac:dyDescent="0.25">
      <c r="A42" s="202">
        <v>8</v>
      </c>
      <c r="B42" s="221"/>
      <c r="C42" s="219"/>
      <c r="D42" s="203"/>
      <c r="E42" s="41"/>
      <c r="F42" s="225" t="str">
        <f t="shared" si="0"/>
        <v/>
      </c>
      <c r="G42" s="41"/>
      <c r="H42" s="41"/>
      <c r="I42" s="241" t="str">
        <f t="shared" si="16"/>
        <v/>
      </c>
      <c r="J42" s="41"/>
      <c r="K42" s="41"/>
      <c r="L42" s="41"/>
      <c r="M42" s="41"/>
      <c r="N42" s="41"/>
      <c r="O42" s="241" t="str">
        <f t="shared" si="17"/>
        <v/>
      </c>
      <c r="P42" s="41"/>
      <c r="Q42" s="41"/>
      <c r="R42" s="41"/>
      <c r="S42" s="41"/>
      <c r="T42" s="41"/>
      <c r="U42" s="241" t="str">
        <f t="shared" si="18"/>
        <v/>
      </c>
      <c r="V42" s="240"/>
      <c r="W42" s="240"/>
      <c r="X42" s="241" t="str">
        <f t="shared" si="19"/>
        <v/>
      </c>
      <c r="Y42" s="277" t="str">
        <f t="shared" si="20"/>
        <v/>
      </c>
      <c r="Z42" s="200"/>
      <c r="AA42" s="205"/>
      <c r="AB42" s="205"/>
      <c r="AC42" s="205"/>
      <c r="AD42" s="205"/>
      <c r="AE42" s="205"/>
      <c r="AF42" s="205"/>
      <c r="AG42" s="206"/>
      <c r="AH42" s="44"/>
    </row>
    <row r="43" spans="1:34" ht="15.75" x14ac:dyDescent="0.25">
      <c r="A43" s="202">
        <v>8</v>
      </c>
      <c r="B43" s="221"/>
      <c r="C43" s="219"/>
      <c r="D43" s="203"/>
      <c r="E43" s="41"/>
      <c r="F43" s="225" t="str">
        <f t="shared" si="0"/>
        <v/>
      </c>
      <c r="G43" s="41"/>
      <c r="H43" s="41"/>
      <c r="I43" s="241" t="str">
        <f t="shared" si="16"/>
        <v/>
      </c>
      <c r="J43" s="41"/>
      <c r="K43" s="41"/>
      <c r="L43" s="41"/>
      <c r="M43" s="41"/>
      <c r="N43" s="41"/>
      <c r="O43" s="241" t="str">
        <f t="shared" si="17"/>
        <v/>
      </c>
      <c r="P43" s="41"/>
      <c r="Q43" s="41"/>
      <c r="R43" s="41"/>
      <c r="S43" s="41"/>
      <c r="T43" s="41"/>
      <c r="U43" s="241" t="str">
        <f t="shared" si="18"/>
        <v/>
      </c>
      <c r="V43" s="240"/>
      <c r="W43" s="240"/>
      <c r="X43" s="241" t="str">
        <f t="shared" si="19"/>
        <v/>
      </c>
      <c r="Y43" s="277" t="str">
        <f t="shared" si="20"/>
        <v/>
      </c>
      <c r="Z43" s="200"/>
      <c r="AA43" s="205"/>
      <c r="AB43" s="205"/>
      <c r="AC43" s="205"/>
      <c r="AD43" s="205"/>
      <c r="AE43" s="205"/>
      <c r="AF43" s="205"/>
      <c r="AG43" s="206"/>
      <c r="AH43" s="44"/>
    </row>
    <row r="44" spans="1:34" ht="15.75" x14ac:dyDescent="0.25">
      <c r="A44" s="202">
        <v>8</v>
      </c>
      <c r="B44" s="221"/>
      <c r="C44" s="219"/>
      <c r="D44" s="203"/>
      <c r="E44" s="204"/>
      <c r="F44" s="225" t="str">
        <f t="shared" si="0"/>
        <v/>
      </c>
      <c r="G44" s="41"/>
      <c r="H44" s="41"/>
      <c r="I44" s="241" t="str">
        <f t="shared" si="16"/>
        <v/>
      </c>
      <c r="J44" s="41"/>
      <c r="K44" s="41"/>
      <c r="L44" s="41"/>
      <c r="M44" s="41"/>
      <c r="N44" s="41"/>
      <c r="O44" s="241" t="str">
        <f t="shared" si="17"/>
        <v/>
      </c>
      <c r="P44" s="41"/>
      <c r="Q44" s="41"/>
      <c r="R44" s="41"/>
      <c r="S44" s="41"/>
      <c r="T44" s="41"/>
      <c r="U44" s="241" t="str">
        <f t="shared" si="18"/>
        <v/>
      </c>
      <c r="V44" s="240"/>
      <c r="W44" s="240"/>
      <c r="X44" s="241" t="str">
        <f t="shared" si="19"/>
        <v/>
      </c>
      <c r="Y44" s="277" t="str">
        <f t="shared" si="20"/>
        <v/>
      </c>
      <c r="Z44" s="200"/>
      <c r="AA44" s="205"/>
      <c r="AB44" s="205"/>
      <c r="AC44" s="205"/>
      <c r="AD44" s="205"/>
      <c r="AE44" s="205"/>
      <c r="AF44" s="205"/>
      <c r="AG44" s="206"/>
      <c r="AH44" s="44"/>
    </row>
    <row r="45" spans="1:34" ht="15.75" x14ac:dyDescent="0.25">
      <c r="A45" s="202">
        <v>8</v>
      </c>
      <c r="B45" s="221"/>
      <c r="C45" s="219"/>
      <c r="D45" s="203"/>
      <c r="E45" s="204"/>
      <c r="F45" s="225" t="str">
        <f t="shared" si="0"/>
        <v/>
      </c>
      <c r="G45" s="41"/>
      <c r="H45" s="41"/>
      <c r="I45" s="241" t="str">
        <f t="shared" si="16"/>
        <v/>
      </c>
      <c r="J45" s="41"/>
      <c r="K45" s="41"/>
      <c r="L45" s="41"/>
      <c r="M45" s="41"/>
      <c r="N45" s="41"/>
      <c r="O45" s="241" t="str">
        <f t="shared" si="17"/>
        <v/>
      </c>
      <c r="P45" s="41"/>
      <c r="Q45" s="41"/>
      <c r="R45" s="41"/>
      <c r="S45" s="41"/>
      <c r="T45" s="41"/>
      <c r="U45" s="241" t="str">
        <f t="shared" si="18"/>
        <v/>
      </c>
      <c r="V45" s="240"/>
      <c r="W45" s="240"/>
      <c r="X45" s="241" t="str">
        <f t="shared" si="19"/>
        <v/>
      </c>
      <c r="Y45" s="277" t="str">
        <f t="shared" si="20"/>
        <v/>
      </c>
      <c r="Z45" s="200"/>
      <c r="AA45" s="205"/>
      <c r="AB45" s="205"/>
      <c r="AC45" s="205"/>
      <c r="AD45" s="205"/>
      <c r="AE45" s="205"/>
      <c r="AF45" s="205"/>
      <c r="AG45" s="206"/>
      <c r="AH45" s="44"/>
    </row>
    <row r="46" spans="1:34" ht="15.75" x14ac:dyDescent="0.25">
      <c r="A46" s="202">
        <v>8</v>
      </c>
      <c r="B46" s="221"/>
      <c r="C46" s="219"/>
      <c r="D46" s="203"/>
      <c r="E46" s="204"/>
      <c r="F46" s="225" t="str">
        <f t="shared" si="0"/>
        <v/>
      </c>
      <c r="G46" s="41"/>
      <c r="H46" s="41"/>
      <c r="I46" s="241" t="str">
        <f t="shared" si="16"/>
        <v/>
      </c>
      <c r="J46" s="41"/>
      <c r="K46" s="41"/>
      <c r="L46" s="41"/>
      <c r="M46" s="41"/>
      <c r="N46" s="41"/>
      <c r="O46" s="241" t="str">
        <f t="shared" si="17"/>
        <v/>
      </c>
      <c r="P46" s="41"/>
      <c r="Q46" s="41"/>
      <c r="R46" s="41"/>
      <c r="S46" s="41"/>
      <c r="T46" s="41"/>
      <c r="U46" s="241" t="str">
        <f t="shared" si="18"/>
        <v/>
      </c>
      <c r="V46" s="240"/>
      <c r="W46" s="240"/>
      <c r="X46" s="241" t="str">
        <f t="shared" si="19"/>
        <v/>
      </c>
      <c r="Y46" s="277" t="str">
        <f t="shared" si="20"/>
        <v/>
      </c>
      <c r="Z46" s="200"/>
      <c r="AA46" s="205"/>
      <c r="AB46" s="205"/>
      <c r="AC46" s="205"/>
      <c r="AD46" s="205"/>
      <c r="AE46" s="205"/>
      <c r="AF46" s="205"/>
      <c r="AG46" s="206"/>
      <c r="AH46" s="44"/>
    </row>
    <row r="47" spans="1:34" ht="6.6" customHeight="1" x14ac:dyDescent="0.25">
      <c r="A47" s="178"/>
      <c r="B47" s="194"/>
      <c r="C47" s="195"/>
      <c r="D47" s="195"/>
      <c r="E47" s="196"/>
      <c r="F47" s="197"/>
      <c r="G47" s="223"/>
      <c r="H47" s="223"/>
      <c r="I47" s="241" t="str">
        <f t="shared" ref="I47" si="21">IF(G47="S",IF(H47=3,1,IF(H47=2,0.6,IF(H47=1,0.3,0))),"")</f>
        <v/>
      </c>
      <c r="J47" s="223"/>
      <c r="K47" s="223"/>
      <c r="L47" s="224"/>
      <c r="M47" s="223"/>
      <c r="N47" s="223"/>
      <c r="O47" s="241" t="str">
        <f t="shared" si="17"/>
        <v/>
      </c>
      <c r="P47" s="196"/>
      <c r="Q47" s="196"/>
      <c r="R47" s="196"/>
      <c r="S47" s="196"/>
      <c r="T47" s="196"/>
      <c r="U47" s="241" t="str">
        <f t="shared" si="18"/>
        <v/>
      </c>
      <c r="V47" s="196"/>
      <c r="W47" s="196"/>
      <c r="X47" s="241" t="str">
        <f t="shared" si="19"/>
        <v/>
      </c>
      <c r="Y47" s="207"/>
      <c r="Z47" s="200"/>
      <c r="AA47" s="207"/>
      <c r="AB47" s="207"/>
      <c r="AC47" s="207"/>
      <c r="AD47" s="207"/>
      <c r="AE47" s="207"/>
      <c r="AF47" s="207"/>
      <c r="AG47" s="254"/>
      <c r="AH47" s="44"/>
    </row>
    <row r="48" spans="1:34" ht="15.95" customHeight="1" x14ac:dyDescent="0.25">
      <c r="A48" s="178"/>
      <c r="B48" s="272">
        <f>'Quadro Geral'!D33</f>
        <v>6</v>
      </c>
      <c r="C48" s="269" t="s">
        <v>66</v>
      </c>
      <c r="D48" s="270"/>
      <c r="E48" s="260"/>
      <c r="F48" s="210"/>
      <c r="G48" s="260"/>
      <c r="H48" s="261"/>
      <c r="I48" s="262"/>
      <c r="J48" s="260"/>
      <c r="K48" s="260"/>
      <c r="L48" s="288" t="s">
        <v>102</v>
      </c>
      <c r="M48" s="227">
        <f>COUNTIFS($D9:$D46,"*",$F9:$F46,"1",M9:M46,"S")</f>
        <v>0</v>
      </c>
      <c r="N48" s="227">
        <f>COUNTIFS($D9:$D46,"*",$F9:$F46,"1",N9:N46,"S")</f>
        <v>0</v>
      </c>
      <c r="O48" s="263" t="str">
        <f t="shared" si="17"/>
        <v/>
      </c>
      <c r="P48" s="260"/>
      <c r="Q48" s="260"/>
      <c r="R48" s="260"/>
      <c r="S48" s="260"/>
      <c r="T48" s="260"/>
      <c r="U48" s="242"/>
      <c r="V48" s="369" t="s">
        <v>100</v>
      </c>
      <c r="W48" s="369"/>
      <c r="X48" s="222"/>
      <c r="Y48" s="277">
        <f>IF(COUNTIFS(D9:D46,"*",$F9:$F46,"1")&gt;0,SUMIFS($Y9:$Y46,D9:D46,"*",$F9:$F46,"1")/COUNTIFS(D9:D46,"*",$F9:$F46,"1"),0)</f>
        <v>0</v>
      </c>
      <c r="Z48" s="222"/>
      <c r="AA48" s="44"/>
      <c r="AB48" s="44"/>
      <c r="AC48" s="44"/>
      <c r="AD48" s="44"/>
      <c r="AE48" s="44"/>
      <c r="AF48" s="44"/>
      <c r="AG48" s="44"/>
      <c r="AH48" s="44"/>
    </row>
    <row r="49" spans="1:175" ht="15.95" customHeight="1" x14ac:dyDescent="0.25">
      <c r="A49" s="178"/>
      <c r="B49" s="273">
        <f>IF(OR(Capa!$B$6=0,Capa!B6=1),(Y48*70+Y49*30)/100,
        IF(OR(Capa!B6=2,Capa!B6=3),((Y48*60+Y49*30)/100)+
                                                                IF(AND(Capa!B6=2,M48&gt;0),0.1,0)+
                                                                IF(AND(Capa!B6=3,M48&gt;0),0.05,0)+
                                                                IF(AND(Capa!B6=3,N48&gt;0),0.05,0),0))</f>
        <v>0</v>
      </c>
      <c r="C49" s="370" t="s">
        <v>104</v>
      </c>
      <c r="D49" s="371"/>
      <c r="E49" s="255"/>
      <c r="F49" s="210"/>
      <c r="G49" s="255"/>
      <c r="H49" s="256"/>
      <c r="I49" s="257"/>
      <c r="J49" s="255"/>
      <c r="K49" s="255"/>
      <c r="L49" s="267"/>
      <c r="M49" s="268"/>
      <c r="N49" s="268"/>
      <c r="O49" s="259"/>
      <c r="P49" s="255"/>
      <c r="Q49" s="255"/>
      <c r="R49" s="255"/>
      <c r="S49" s="255"/>
      <c r="T49" s="255"/>
      <c r="U49" s="242"/>
      <c r="V49" s="369" t="s">
        <v>101</v>
      </c>
      <c r="W49" s="369"/>
      <c r="X49" s="222"/>
      <c r="Y49" s="277">
        <f>IF(COUNTIFS(D9:D46,"*",$F9:$F46,"&lt;&gt;1")&gt;0,SUMIFS($Y9:$Y46,D9:D46,"*",$F9:$F46,"&lt;&gt;1")/COUNTIFS(D9:D46,"*",$F9:$F46,"&lt;&gt;1"),0)</f>
        <v>0</v>
      </c>
      <c r="Z49" s="222"/>
      <c r="AA49" s="44"/>
      <c r="AB49" s="44"/>
      <c r="AC49" s="44"/>
      <c r="AD49" s="44"/>
      <c r="AE49" s="44"/>
      <c r="AF49" s="44"/>
      <c r="AG49" s="44"/>
      <c r="AH49" s="44"/>
    </row>
    <row r="50" spans="1:175" ht="15.6" customHeight="1" x14ac:dyDescent="0.25">
      <c r="A50" s="178"/>
      <c r="B50" s="274">
        <f ca="1">'Quadro Geral'!F33</f>
        <v>0.30000000000000004</v>
      </c>
      <c r="C50" s="269" t="s">
        <v>67</v>
      </c>
      <c r="D50" s="271"/>
      <c r="E50" s="255"/>
      <c r="F50" s="210"/>
      <c r="G50" s="255"/>
      <c r="H50" s="256"/>
      <c r="I50" s="257"/>
      <c r="J50" s="255"/>
      <c r="K50" s="256"/>
      <c r="L50" s="258"/>
      <c r="M50" s="255"/>
      <c r="N50" s="255"/>
      <c r="O50" s="259" t="str">
        <f t="shared" si="17"/>
        <v/>
      </c>
      <c r="P50" s="255"/>
      <c r="Q50" s="256"/>
      <c r="R50" s="255"/>
      <c r="S50" s="255"/>
      <c r="T50" s="255"/>
      <c r="U50" s="242"/>
      <c r="V50" s="44"/>
      <c r="W50" s="44"/>
      <c r="X50" s="44"/>
      <c r="Y50" s="44"/>
      <c r="Z50" s="222"/>
      <c r="AA50" s="44"/>
      <c r="AB50" s="44"/>
      <c r="AC50" s="44"/>
      <c r="AD50" s="44"/>
      <c r="AE50" s="44"/>
      <c r="AF50" s="44"/>
      <c r="AG50" s="44"/>
      <c r="AH50" s="44"/>
    </row>
    <row r="51" spans="1:175" ht="15.6" customHeight="1" x14ac:dyDescent="0.25">
      <c r="A51" s="178"/>
      <c r="E51" s="255"/>
      <c r="F51" s="210"/>
      <c r="G51" s="255"/>
      <c r="H51" s="256"/>
      <c r="I51" s="257"/>
      <c r="J51" s="255"/>
      <c r="K51" s="256"/>
      <c r="L51" s="258"/>
      <c r="M51" s="255"/>
      <c r="N51" s="255"/>
      <c r="O51" s="259" t="str">
        <f t="shared" si="17"/>
        <v/>
      </c>
      <c r="P51" s="255"/>
      <c r="Q51" s="256"/>
      <c r="R51" s="255"/>
      <c r="S51" s="255"/>
      <c r="T51" s="255"/>
      <c r="U51" s="242"/>
      <c r="V51" s="255"/>
      <c r="W51" s="255"/>
      <c r="X51" s="255"/>
      <c r="Y51" s="255"/>
      <c r="Z51" s="222"/>
      <c r="AA51" s="44"/>
      <c r="AB51" s="44"/>
      <c r="AC51" s="44"/>
      <c r="AD51" s="44"/>
      <c r="AE51" s="44"/>
      <c r="AF51" s="44"/>
      <c r="AG51" s="44"/>
      <c r="AH51" s="44"/>
    </row>
    <row r="52" spans="1:175" ht="6.6" customHeight="1" x14ac:dyDescent="0.25">
      <c r="A52" s="178"/>
      <c r="B52" s="264"/>
      <c r="C52" s="265"/>
      <c r="D52" s="266"/>
      <c r="E52" s="208"/>
      <c r="F52" s="209"/>
      <c r="G52" s="208"/>
      <c r="H52" s="208"/>
      <c r="I52" s="209"/>
      <c r="J52" s="208"/>
      <c r="K52" s="208"/>
      <c r="L52" s="208"/>
      <c r="M52" s="208"/>
      <c r="N52" s="208"/>
      <c r="O52" s="209"/>
      <c r="P52" s="208"/>
      <c r="Q52" s="208"/>
      <c r="R52" s="208"/>
      <c r="S52" s="208"/>
      <c r="T52" s="208"/>
      <c r="U52" s="210"/>
      <c r="V52" s="210"/>
      <c r="W52" s="210"/>
      <c r="X52" s="210"/>
      <c r="Y52" s="210"/>
      <c r="Z52" s="210"/>
      <c r="AA52" s="211"/>
      <c r="AB52" s="211"/>
      <c r="AC52" s="211"/>
      <c r="AD52" s="211"/>
      <c r="AE52" s="211"/>
      <c r="AF52" s="211"/>
      <c r="AG52" s="211"/>
      <c r="AH52" s="44"/>
    </row>
    <row r="53" spans="1:175" ht="22.5" customHeight="1" x14ac:dyDescent="0.25">
      <c r="A53" s="6"/>
      <c r="B53" s="212" t="s">
        <v>89</v>
      </c>
      <c r="C53" s="213"/>
      <c r="D53" s="213"/>
      <c r="E53" s="213"/>
      <c r="F53" s="213"/>
      <c r="G53" s="213"/>
      <c r="H53" s="213"/>
      <c r="I53" s="213"/>
      <c r="J53" s="213"/>
      <c r="K53" s="213"/>
      <c r="L53" s="213"/>
      <c r="M53" s="213"/>
      <c r="N53" s="213"/>
      <c r="O53" s="213"/>
      <c r="P53" s="213"/>
      <c r="Q53" s="213"/>
      <c r="R53" s="213"/>
      <c r="S53" s="213"/>
      <c r="T53" s="214"/>
      <c r="U53" s="6"/>
      <c r="V53" s="6"/>
      <c r="W53" s="6"/>
      <c r="X53" s="6"/>
      <c r="Y53" s="6"/>
      <c r="Z53" s="6"/>
      <c r="AA53" s="44"/>
      <c r="AB53" s="44"/>
      <c r="AC53" s="44"/>
      <c r="AD53" s="44"/>
      <c r="AE53" s="44"/>
      <c r="AF53" s="44"/>
      <c r="AG53" s="44"/>
      <c r="AH53" s="44"/>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row>
    <row r="54" spans="1:175" s="42" customFormat="1" x14ac:dyDescent="0.25">
      <c r="A54" s="44"/>
      <c r="B54" s="215"/>
      <c r="C54" s="363"/>
      <c r="D54" s="364"/>
      <c r="E54" s="364"/>
      <c r="F54" s="364"/>
      <c r="G54" s="364"/>
      <c r="H54" s="364"/>
      <c r="I54" s="364"/>
      <c r="J54" s="364"/>
      <c r="K54" s="364"/>
      <c r="L54" s="364"/>
      <c r="M54" s="364"/>
      <c r="N54" s="364"/>
      <c r="O54" s="364"/>
      <c r="P54" s="364"/>
      <c r="Q54" s="364"/>
      <c r="R54" s="364"/>
      <c r="S54" s="364"/>
      <c r="T54" s="365"/>
      <c r="U54" s="44"/>
      <c r="V54" s="44"/>
      <c r="W54" s="44"/>
      <c r="X54" s="44"/>
      <c r="Y54" s="44"/>
      <c r="Z54" s="44"/>
      <c r="AA54" s="44"/>
      <c r="AB54" s="44"/>
      <c r="AC54" s="44"/>
      <c r="AD54" s="44"/>
      <c r="AE54" s="44"/>
      <c r="AF54" s="44"/>
      <c r="AG54" s="44"/>
      <c r="AH54" s="44"/>
    </row>
    <row r="55" spans="1:175" s="42" customFormat="1" x14ac:dyDescent="0.25">
      <c r="A55" s="44"/>
      <c r="B55" s="215"/>
      <c r="C55" s="363"/>
      <c r="D55" s="364"/>
      <c r="E55" s="364"/>
      <c r="F55" s="364"/>
      <c r="G55" s="364"/>
      <c r="H55" s="364"/>
      <c r="I55" s="364"/>
      <c r="J55" s="364"/>
      <c r="K55" s="364"/>
      <c r="L55" s="364"/>
      <c r="M55" s="364"/>
      <c r="N55" s="364"/>
      <c r="O55" s="364"/>
      <c r="P55" s="364"/>
      <c r="Q55" s="364"/>
      <c r="R55" s="364"/>
      <c r="S55" s="364"/>
      <c r="T55" s="365"/>
      <c r="U55" s="44"/>
      <c r="V55" s="44"/>
      <c r="W55" s="44"/>
      <c r="X55" s="44"/>
      <c r="Y55" s="44"/>
      <c r="Z55" s="44"/>
      <c r="AA55" s="44"/>
      <c r="AB55" s="44"/>
      <c r="AC55" s="44"/>
      <c r="AD55" s="44"/>
      <c r="AE55" s="44"/>
      <c r="AF55" s="44"/>
      <c r="AG55" s="44"/>
      <c r="AH55" s="44"/>
    </row>
    <row r="56" spans="1:175" s="42" customFormat="1" x14ac:dyDescent="0.25">
      <c r="A56" s="44"/>
      <c r="B56" s="215"/>
      <c r="C56" s="363"/>
      <c r="D56" s="364"/>
      <c r="E56" s="364"/>
      <c r="F56" s="364"/>
      <c r="G56" s="364"/>
      <c r="H56" s="364"/>
      <c r="I56" s="364"/>
      <c r="J56" s="364"/>
      <c r="K56" s="364"/>
      <c r="L56" s="364"/>
      <c r="M56" s="364"/>
      <c r="N56" s="364"/>
      <c r="O56" s="364"/>
      <c r="P56" s="364"/>
      <c r="Q56" s="364"/>
      <c r="R56" s="364"/>
      <c r="S56" s="364"/>
      <c r="T56" s="365"/>
      <c r="U56" s="44"/>
      <c r="V56" s="44"/>
      <c r="W56" s="44"/>
      <c r="X56" s="44"/>
      <c r="Y56" s="44"/>
      <c r="Z56" s="44"/>
      <c r="AA56" s="44"/>
      <c r="AB56" s="44"/>
      <c r="AC56" s="44"/>
      <c r="AD56" s="44"/>
      <c r="AE56" s="44"/>
      <c r="AF56" s="44"/>
      <c r="AG56" s="44"/>
      <c r="AH56" s="44"/>
    </row>
    <row r="57" spans="1:175" s="42" customFormat="1" x14ac:dyDescent="0.25">
      <c r="A57" s="44"/>
      <c r="B57" s="215"/>
      <c r="C57" s="363"/>
      <c r="D57" s="364"/>
      <c r="E57" s="364"/>
      <c r="F57" s="364"/>
      <c r="G57" s="364"/>
      <c r="H57" s="364"/>
      <c r="I57" s="364"/>
      <c r="J57" s="364"/>
      <c r="K57" s="364"/>
      <c r="L57" s="364"/>
      <c r="M57" s="364"/>
      <c r="N57" s="364"/>
      <c r="O57" s="364"/>
      <c r="P57" s="364"/>
      <c r="Q57" s="364"/>
      <c r="R57" s="364"/>
      <c r="S57" s="364"/>
      <c r="T57" s="365"/>
      <c r="U57" s="44"/>
      <c r="V57" s="44"/>
      <c r="W57" s="44"/>
      <c r="X57" s="44"/>
      <c r="Y57" s="44"/>
      <c r="Z57" s="44"/>
      <c r="AA57" s="44"/>
      <c r="AB57" s="44"/>
      <c r="AC57" s="44"/>
      <c r="AD57" s="44"/>
      <c r="AE57" s="44"/>
      <c r="AF57" s="44"/>
      <c r="AG57" s="44"/>
      <c r="AH57" s="44"/>
    </row>
    <row r="58" spans="1:175" s="42" customFormat="1" x14ac:dyDescent="0.25">
      <c r="B58" s="216"/>
      <c r="C58" s="216"/>
    </row>
    <row r="59" spans="1:175" s="42" customFormat="1" x14ac:dyDescent="0.25">
      <c r="B59" s="216"/>
      <c r="C59" s="216"/>
    </row>
    <row r="60" spans="1:175" s="42" customFormat="1" x14ac:dyDescent="0.25">
      <c r="B60" s="216"/>
      <c r="C60" s="216"/>
    </row>
    <row r="61" spans="1:175" s="42" customFormat="1" x14ac:dyDescent="0.25">
      <c r="B61" s="216"/>
      <c r="C61" s="216"/>
    </row>
    <row r="62" spans="1:175" s="42" customFormat="1" x14ac:dyDescent="0.25">
      <c r="B62" s="216"/>
      <c r="C62" s="216"/>
    </row>
    <row r="63" spans="1:175" s="42" customFormat="1" x14ac:dyDescent="0.25">
      <c r="B63" s="216"/>
      <c r="C63" s="216"/>
    </row>
    <row r="64" spans="1:175" s="42" customFormat="1" x14ac:dyDescent="0.25">
      <c r="B64" s="216"/>
      <c r="C64" s="216"/>
    </row>
    <row r="65" spans="2:3" s="42" customFormat="1" x14ac:dyDescent="0.25">
      <c r="B65" s="216"/>
      <c r="C65" s="216"/>
    </row>
    <row r="66" spans="2:3" s="42" customFormat="1" x14ac:dyDescent="0.25">
      <c r="B66" s="216"/>
      <c r="C66" s="216"/>
    </row>
    <row r="67" spans="2:3" s="42" customFormat="1" x14ac:dyDescent="0.25">
      <c r="B67" s="216"/>
      <c r="C67" s="216"/>
    </row>
    <row r="68" spans="2:3" s="42" customFormat="1" x14ac:dyDescent="0.25">
      <c r="B68" s="216"/>
      <c r="C68" s="216"/>
    </row>
    <row r="69" spans="2:3" s="42" customFormat="1" x14ac:dyDescent="0.25">
      <c r="B69" s="216"/>
      <c r="C69" s="216"/>
    </row>
    <row r="70" spans="2:3" s="42" customFormat="1" x14ac:dyDescent="0.25">
      <c r="B70" s="216"/>
      <c r="C70" s="216"/>
    </row>
    <row r="71" spans="2:3" s="42" customFormat="1" x14ac:dyDescent="0.25">
      <c r="B71" s="216"/>
      <c r="C71" s="216"/>
    </row>
    <row r="72" spans="2:3" s="42" customFormat="1" x14ac:dyDescent="0.25">
      <c r="B72" s="216"/>
      <c r="C72" s="216"/>
    </row>
    <row r="73" spans="2:3" s="42" customFormat="1" x14ac:dyDescent="0.25">
      <c r="B73" s="216"/>
      <c r="C73" s="216"/>
    </row>
    <row r="74" spans="2:3" s="42" customFormat="1" x14ac:dyDescent="0.25">
      <c r="B74" s="216"/>
      <c r="C74" s="216"/>
    </row>
    <row r="75" spans="2:3" s="42" customFormat="1" x14ac:dyDescent="0.25">
      <c r="B75" s="216"/>
      <c r="C75" s="216"/>
    </row>
    <row r="76" spans="2:3" s="42" customFormat="1" x14ac:dyDescent="0.25">
      <c r="B76" s="216"/>
      <c r="C76" s="216"/>
    </row>
    <row r="77" spans="2:3" s="42" customFormat="1" x14ac:dyDescent="0.25">
      <c r="B77" s="216"/>
      <c r="C77" s="216"/>
    </row>
    <row r="78" spans="2:3" s="42" customFormat="1" x14ac:dyDescent="0.25">
      <c r="B78" s="216"/>
      <c r="C78" s="216"/>
    </row>
    <row r="79" spans="2:3" s="42" customFormat="1" x14ac:dyDescent="0.25">
      <c r="B79" s="216"/>
      <c r="C79" s="216"/>
    </row>
    <row r="80" spans="2:3" s="42" customFormat="1" x14ac:dyDescent="0.25">
      <c r="B80" s="216"/>
      <c r="C80" s="216"/>
    </row>
    <row r="81" spans="2:3" s="42" customFormat="1" x14ac:dyDescent="0.25">
      <c r="B81" s="216"/>
      <c r="C81" s="216"/>
    </row>
    <row r="82" spans="2:3" s="42" customFormat="1" x14ac:dyDescent="0.25">
      <c r="B82" s="216"/>
      <c r="C82" s="216"/>
    </row>
    <row r="83" spans="2:3" s="42" customFormat="1" x14ac:dyDescent="0.25">
      <c r="B83" s="216"/>
      <c r="C83" s="216"/>
    </row>
    <row r="84" spans="2:3" s="42" customFormat="1" x14ac:dyDescent="0.25">
      <c r="B84" s="216"/>
      <c r="C84" s="216"/>
    </row>
    <row r="85" spans="2:3" s="42" customFormat="1" x14ac:dyDescent="0.25">
      <c r="B85" s="216"/>
      <c r="C85" s="216"/>
    </row>
    <row r="86" spans="2:3" s="42" customFormat="1" x14ac:dyDescent="0.25">
      <c r="B86" s="216"/>
      <c r="C86" s="216"/>
    </row>
    <row r="87" spans="2:3" s="42" customFormat="1" x14ac:dyDescent="0.25">
      <c r="B87" s="216"/>
      <c r="C87" s="216"/>
    </row>
    <row r="88" spans="2:3" s="42" customFormat="1" x14ac:dyDescent="0.25">
      <c r="B88" s="216"/>
      <c r="C88" s="216"/>
    </row>
    <row r="89" spans="2:3" s="42" customFormat="1" x14ac:dyDescent="0.25">
      <c r="B89" s="216"/>
      <c r="C89" s="216"/>
    </row>
    <row r="90" spans="2:3" s="42" customFormat="1" x14ac:dyDescent="0.25">
      <c r="B90" s="216"/>
      <c r="C90" s="216"/>
    </row>
    <row r="91" spans="2:3" s="42" customFormat="1" x14ac:dyDescent="0.25">
      <c r="B91" s="216"/>
      <c r="C91" s="216"/>
    </row>
    <row r="92" spans="2:3" s="42" customFormat="1" x14ac:dyDescent="0.25">
      <c r="B92" s="216"/>
      <c r="C92" s="216"/>
    </row>
    <row r="93" spans="2:3" s="42" customFormat="1" x14ac:dyDescent="0.25">
      <c r="B93" s="216"/>
      <c r="C93" s="216"/>
    </row>
    <row r="94" spans="2:3" s="42" customFormat="1" x14ac:dyDescent="0.25">
      <c r="B94" s="216"/>
      <c r="C94" s="216"/>
    </row>
    <row r="95" spans="2:3" s="42" customFormat="1" x14ac:dyDescent="0.25">
      <c r="B95" s="216"/>
      <c r="C95" s="216"/>
    </row>
    <row r="96" spans="2:3" s="42" customFormat="1" x14ac:dyDescent="0.25">
      <c r="B96" s="216"/>
      <c r="C96" s="216"/>
    </row>
    <row r="97" spans="2:3" s="42" customFormat="1" x14ac:dyDescent="0.25">
      <c r="B97" s="216"/>
      <c r="C97" s="216"/>
    </row>
    <row r="98" spans="2:3" s="42" customFormat="1" x14ac:dyDescent="0.25">
      <c r="B98" s="216"/>
      <c r="C98" s="216"/>
    </row>
    <row r="99" spans="2:3" s="42" customFormat="1" x14ac:dyDescent="0.25">
      <c r="B99" s="216"/>
      <c r="C99" s="216"/>
    </row>
    <row r="100" spans="2:3" s="42" customFormat="1" x14ac:dyDescent="0.25">
      <c r="B100" s="216"/>
      <c r="C100" s="216"/>
    </row>
    <row r="101" spans="2:3" s="42" customFormat="1" x14ac:dyDescent="0.25">
      <c r="B101" s="216"/>
      <c r="C101" s="216"/>
    </row>
    <row r="102" spans="2:3" s="42" customFormat="1" x14ac:dyDescent="0.25">
      <c r="B102" s="216"/>
      <c r="C102" s="216"/>
    </row>
    <row r="103" spans="2:3" s="42" customFormat="1" x14ac:dyDescent="0.25">
      <c r="B103" s="216"/>
      <c r="C103" s="216"/>
    </row>
    <row r="104" spans="2:3" s="42" customFormat="1" x14ac:dyDescent="0.25">
      <c r="B104" s="216"/>
      <c r="C104" s="216"/>
    </row>
    <row r="105" spans="2:3" s="42" customFormat="1" x14ac:dyDescent="0.25">
      <c r="B105" s="216"/>
      <c r="C105" s="216"/>
    </row>
    <row r="106" spans="2:3" s="42" customFormat="1" x14ac:dyDescent="0.25">
      <c r="B106" s="216"/>
      <c r="C106" s="216"/>
    </row>
    <row r="107" spans="2:3" s="42" customFormat="1" x14ac:dyDescent="0.25">
      <c r="B107" s="216"/>
      <c r="C107" s="216"/>
    </row>
    <row r="108" spans="2:3" s="42" customFormat="1" x14ac:dyDescent="0.25">
      <c r="B108" s="216"/>
      <c r="C108" s="216"/>
    </row>
    <row r="109" spans="2:3" s="42" customFormat="1" x14ac:dyDescent="0.25">
      <c r="B109" s="216"/>
      <c r="C109" s="216"/>
    </row>
    <row r="110" spans="2:3" s="42" customFormat="1" x14ac:dyDescent="0.25">
      <c r="B110" s="216"/>
      <c r="C110" s="216"/>
    </row>
    <row r="111" spans="2:3" s="42" customFormat="1" x14ac:dyDescent="0.25">
      <c r="B111" s="216"/>
      <c r="C111" s="216"/>
    </row>
    <row r="112" spans="2:3" s="42" customFormat="1" x14ac:dyDescent="0.25">
      <c r="B112" s="216"/>
      <c r="C112" s="216"/>
    </row>
    <row r="113" spans="2:3" s="42" customFormat="1" x14ac:dyDescent="0.25">
      <c r="B113" s="216"/>
      <c r="C113" s="216"/>
    </row>
  </sheetData>
  <sheetProtection algorithmName="SHA-512" hashValue="s1AaVvxIuaxks8amI6MuzJOCcMz40lwAofL/Zzu8OoopqZE2iNxP44vqePs7IaShHDAa0YsYb+B1REfN4a1gQQ==" saltValue="Q4YeuIpnQ9sw9IwMBKRP0A==" spinCount="100000" sheet="1" formatCells="0" formatColumns="0" formatRows="0"/>
  <mergeCells count="14">
    <mergeCell ref="G3:W3"/>
    <mergeCell ref="B4:D4"/>
    <mergeCell ref="G4:H4"/>
    <mergeCell ref="J4:N4"/>
    <mergeCell ref="P4:T4"/>
    <mergeCell ref="V4:W4"/>
    <mergeCell ref="C56:T56"/>
    <mergeCell ref="C57:T57"/>
    <mergeCell ref="AA4:AG4"/>
    <mergeCell ref="V48:W48"/>
    <mergeCell ref="C49:D49"/>
    <mergeCell ref="V49:W49"/>
    <mergeCell ref="C54:T54"/>
    <mergeCell ref="C55:T55"/>
  </mergeCells>
  <conditionalFormatting sqref="B4">
    <cfRule type="dataBar" priority="130">
      <dataBar>
        <cfvo type="num" val="0.1"/>
        <cfvo type="num" val="1"/>
        <color rgb="FF92D050"/>
      </dataBar>
      <extLst>
        <ext xmlns:x14="http://schemas.microsoft.com/office/spreadsheetml/2009/9/main" uri="{B025F937-C7B1-47D3-B67F-A62EFF666E3E}">
          <x14:id>{F5C643F5-5823-48BC-8243-C21ED099CAA1}</x14:id>
        </ext>
      </extLst>
    </cfRule>
  </conditionalFormatting>
  <conditionalFormatting sqref="H9:H46">
    <cfRule type="expression" dxfId="19" priority="14">
      <formula>AND($G9&lt;&gt;"S",NOT(ISBLANK($H9)))</formula>
    </cfRule>
  </conditionalFormatting>
  <conditionalFormatting sqref="J9:T46">
    <cfRule type="expression" dxfId="18" priority="1">
      <formula>$F9&lt;&gt;1</formula>
    </cfRule>
  </conditionalFormatting>
  <conditionalFormatting sqref="V9:W46">
    <cfRule type="expression" dxfId="17" priority="5" stopIfTrue="1">
      <formula>AND($F9&lt;&gt;1,NOT(ISBLANK($V9)))</formula>
    </cfRule>
    <cfRule type="expression" dxfId="16" priority="6">
      <formula>$F9&lt;&gt;1</formula>
    </cfRule>
  </conditionalFormatting>
  <dataValidations count="14">
    <dataValidation type="list" allowBlank="1" showInputMessage="1" showErrorMessage="1" promptTitle="Informe PF ou OM" prompt="Descreva o PF ou a OM à Direita" sqref="B54:B57" xr:uid="{00000000-0002-0000-0A00-000000000000}">
      <formula1>"PF,OM"</formula1>
    </dataValidation>
    <dataValidation type="list" allowBlank="1" showInputMessage="1" showErrorMessage="1" error="Opção inválida" promptTitle="Há padrão suficiente" sqref="E44:E46 P47 P8" xr:uid="{00000000-0002-0000-0A00-000002000000}">
      <formula1>"S,N,s,n,NS,ns"</formula1>
    </dataValidation>
    <dataValidation type="list" allowBlank="1" showInputMessage="1" showErrorMessage="1" error="Opção inválida" sqref="T8 V8:W8 V47:W47 T47 S52:T52 S8:S47" xr:uid="{00000000-0002-0000-0A00-000003000000}">
      <formula1>"MT,EF,mt,ef"</formula1>
    </dataValidation>
    <dataValidation type="list" allowBlank="1" showInputMessage="1" showErrorMessage="1" error="Opção inválida" promptTitle="Há padrão suficiente" sqref="H8 Q8 K8 H47 K47 Q47 Q52 M52:N52 H52 K52 M8:N47" xr:uid="{00000000-0002-0000-0A00-000007000000}">
      <formula1>"S,N,NS,s,n,ns"</formula1>
    </dataValidation>
    <dataValidation type="list" allowBlank="1" showInputMessage="1" showErrorMessage="1" error="Opção inválida" promptTitle="Há padrão suficiente" sqref="P52 E8 J52 E47:E52 G52 P9:P46 J8:J47 G8:G47" xr:uid="{00000000-0002-0000-0A00-000008000000}">
      <formula1>"S,N,s,n"</formula1>
    </dataValidation>
    <dataValidation type="list" allowBlank="1" showInputMessage="1" showErrorMessage="1" error="Opção inválida!" sqref="E43" xr:uid="{00000000-0002-0000-0A00-00000C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38" xr:uid="{00000000-0002-0000-0A00-000005000000}"/>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38" xr:uid="{00000000-0002-0000-0A00-000006000000}"/>
    <dataValidation allowBlank="1" showInputMessage="1" showErrorMessage="1" error="Opção inválida" sqref="T9:T46" xr:uid="{00000000-0002-0000-0A00-000001000000}"/>
    <dataValidation type="list" allowBlank="1" showInputMessage="1" showErrorMessage="1" promptTitle="Bom quando" prompt="&quot;+&quot; Aumentar_x000a_&quot;=&quot; Manter _x000a_&quot;-&quot;  Diminuir" sqref="AA9:AA46" xr:uid="{00000000-0002-0000-0A00-000004000000}">
      <formula1>"+,=,-"</formula1>
    </dataValidation>
    <dataValidation type="list" allowBlank="1" showInputMessage="1" showErrorMessage="1" error="Opção inválida" promptTitle="Há padrão suficiente" sqref="H9:H46 K9:K46" xr:uid="{00000000-0002-0000-0A00-000009000000}">
      <formula1>"0,1,2,3"</formula1>
    </dataValidation>
    <dataValidation type="list" allowBlank="1" showInputMessage="1" showErrorMessage="1" error="Opção inválida! 0,1,2 ou 3." sqref="V9:V46" xr:uid="{00000000-0002-0000-0A00-00000A000000}">
      <formula1>"0,1,2,3"</formula1>
    </dataValidation>
    <dataValidation type="list" allowBlank="1" showInputMessage="1" showErrorMessage="1" error="Opção inválida! 0,1,2 ou 3" promptTitle="Há padrão suficiente" sqref="Q9:Q46" xr:uid="{00000000-0002-0000-0A00-00000B000000}">
      <formula1>"0,1,2,3"</formula1>
    </dataValidation>
    <dataValidation type="list" allowBlank="1" showInputMessage="1" showErrorMessage="1" error="Opção inválida!" sqref="E9:E42" xr:uid="{00000000-0002-0000-0A00-00000D000000}">
      <formula1>"N,E,O,n,e,o,NO,EO,no,eo,ON,OE,on,oe"</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F5C643F5-5823-48BC-8243-C21ED099CAA1}">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12"/>
  <dimension ref="A1:FS104"/>
  <sheetViews>
    <sheetView zoomScale="115" zoomScaleNormal="115" workbookViewId="0">
      <pane xSplit="3" ySplit="8" topLeftCell="D16" activePane="bottomRight" state="frozen"/>
      <selection pane="topRight" activeCell="D1" sqref="D1"/>
      <selection pane="bottomLeft" activeCell="A9" sqref="A9"/>
      <selection pane="bottomRight" activeCell="D16" sqref="D16"/>
    </sheetView>
  </sheetViews>
  <sheetFormatPr defaultColWidth="8.85546875" defaultRowHeight="15" x14ac:dyDescent="0.25"/>
  <cols>
    <col min="1" max="1" width="1.85546875" customWidth="1"/>
    <col min="2" max="2" width="8.28515625" style="217" customWidth="1"/>
    <col min="3" max="3" width="8.85546875" style="217" customWidth="1"/>
    <col min="4" max="4" width="30.140625" customWidth="1"/>
    <col min="5" max="5" width="4.140625" customWidth="1"/>
    <col min="6" max="6" width="1.5703125" customWidth="1"/>
    <col min="7" max="7" width="4.28515625" customWidth="1"/>
    <col min="8" max="8" width="4.42578125" customWidth="1"/>
    <col min="9" max="9" width="1.7109375" customWidth="1"/>
    <col min="10" max="10" width="3.85546875" customWidth="1"/>
    <col min="11" max="11" width="3.7109375" customWidth="1"/>
    <col min="12" max="12" width="14.5703125" customWidth="1"/>
    <col min="13" max="13" width="3.28515625" customWidth="1"/>
    <col min="14" max="14" width="5.28515625" customWidth="1"/>
    <col min="15" max="15" width="1.85546875" customWidth="1"/>
    <col min="16" max="16" width="4.140625" customWidth="1"/>
    <col min="17" max="17" width="3.7109375" customWidth="1"/>
    <col min="18" max="18" width="13.5703125" customWidth="1"/>
    <col min="19" max="19" width="5" customWidth="1"/>
    <col min="20" max="20" width="13.5703125" customWidth="1"/>
    <col min="21" max="21" width="1.7109375" customWidth="1"/>
    <col min="22" max="22" width="4.28515625" customWidth="1"/>
    <col min="23" max="23" width="12.7109375" customWidth="1"/>
    <col min="24" max="24" width="1.7109375" customWidth="1"/>
    <col min="25" max="25" width="5.140625" customWidth="1"/>
    <col min="26" max="26" width="1.28515625" customWidth="1"/>
    <col min="27" max="27" width="7.28515625" style="42" customWidth="1"/>
    <col min="28" max="31" width="10.42578125" style="42" customWidth="1"/>
    <col min="32" max="32" width="27.5703125" style="42" customWidth="1"/>
    <col min="33" max="33" width="11.85546875" style="42" customWidth="1"/>
    <col min="34" max="34" width="2.140625" style="42" customWidth="1"/>
    <col min="35" max="175" width="8.85546875" style="42"/>
  </cols>
  <sheetData>
    <row r="1" spans="1:175" ht="15.6" customHeight="1" x14ac:dyDescent="0.25">
      <c r="A1" s="6"/>
      <c r="B1" s="228"/>
      <c r="C1" s="173" t="str">
        <f>Capa!A1</f>
        <v>MEGplan MEGIA 2025</v>
      </c>
      <c r="D1" s="176"/>
      <c r="E1" s="311" t="s">
        <v>105</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50000000000001" customHeight="1" x14ac:dyDescent="0.25">
      <c r="A2" s="6"/>
      <c r="B2" s="286" t="str">
        <f>CONCATENATE("Item ",'Quadro Geral'!B34)</f>
        <v xml:space="preserve">Item 8.4 Relativos a clientes </v>
      </c>
      <c r="C2" s="286"/>
      <c r="D2" s="287"/>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35" customHeight="1" x14ac:dyDescent="0.3">
      <c r="A3" s="6"/>
      <c r="B3" s="6"/>
      <c r="C3" s="6"/>
      <c r="D3" s="6"/>
      <c r="E3" s="229"/>
      <c r="F3" s="6"/>
      <c r="G3" s="373" t="s">
        <v>68</v>
      </c>
      <c r="H3" s="373"/>
      <c r="I3" s="373"/>
      <c r="J3" s="373"/>
      <c r="K3" s="373"/>
      <c r="L3" s="373"/>
      <c r="M3" s="373"/>
      <c r="N3" s="373"/>
      <c r="O3" s="373"/>
      <c r="P3" s="373"/>
      <c r="Q3" s="373"/>
      <c r="R3" s="373"/>
      <c r="S3" s="373"/>
      <c r="T3" s="373"/>
      <c r="U3" s="373"/>
      <c r="V3" s="373"/>
      <c r="W3" s="373"/>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35">
      <c r="A4" s="202"/>
      <c r="B4" s="372">
        <f>IF(COUNTIF($D8:$D38,"*")&gt;0,(COUNTIFS($D8:$D38,"*",$F8:$F38,"1",V8:V38,"&gt;=0")+COUNTIFS($D8:$D38,"*",$F8:$F38,"&lt;&gt;1",E8:E38,"*"))/COUNTIF($D8:$D38,"*"),0)</f>
        <v>0</v>
      </c>
      <c r="C4" s="372"/>
      <c r="D4" s="372"/>
      <c r="E4" s="229"/>
      <c r="F4" s="6"/>
      <c r="G4" s="374" t="s">
        <v>71</v>
      </c>
      <c r="H4" s="375"/>
      <c r="I4" s="182"/>
      <c r="J4" s="376" t="s">
        <v>72</v>
      </c>
      <c r="K4" s="376"/>
      <c r="L4" s="376"/>
      <c r="M4" s="376"/>
      <c r="N4" s="376"/>
      <c r="O4" s="182"/>
      <c r="P4" s="376" t="s">
        <v>73</v>
      </c>
      <c r="Q4" s="376"/>
      <c r="R4" s="376"/>
      <c r="S4" s="376"/>
      <c r="T4" s="376"/>
      <c r="U4" s="180"/>
      <c r="V4" s="377" t="s">
        <v>74</v>
      </c>
      <c r="W4" s="378"/>
      <c r="X4" s="180"/>
      <c r="Y4" s="180"/>
      <c r="Z4" s="180"/>
      <c r="AA4" s="366" t="s">
        <v>94</v>
      </c>
      <c r="AB4" s="367"/>
      <c r="AC4" s="367"/>
      <c r="AD4" s="367"/>
      <c r="AE4" s="367"/>
      <c r="AF4" s="367"/>
      <c r="AG4" s="368"/>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2.95" customHeight="1" x14ac:dyDescent="0.2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35" customHeight="1" x14ac:dyDescent="0.35">
      <c r="A6" s="181"/>
      <c r="B6" s="230" t="s">
        <v>69</v>
      </c>
      <c r="C6" s="231" t="s">
        <v>103</v>
      </c>
      <c r="D6" s="275" t="s">
        <v>70</v>
      </c>
      <c r="E6" s="276" t="s">
        <v>90</v>
      </c>
      <c r="F6" s="182"/>
      <c r="G6" s="236" t="s">
        <v>99</v>
      </c>
      <c r="H6" s="237" t="s">
        <v>91</v>
      </c>
      <c r="I6" s="182"/>
      <c r="J6" s="236" t="s">
        <v>97</v>
      </c>
      <c r="K6" s="237" t="s">
        <v>96</v>
      </c>
      <c r="L6" s="238" t="s">
        <v>75</v>
      </c>
      <c r="M6" s="236" t="s">
        <v>76</v>
      </c>
      <c r="N6" s="236" t="s">
        <v>77</v>
      </c>
      <c r="O6" s="182"/>
      <c r="P6" s="236" t="s">
        <v>98</v>
      </c>
      <c r="Q6" s="237" t="s">
        <v>92</v>
      </c>
      <c r="R6" s="238" t="s">
        <v>78</v>
      </c>
      <c r="S6" s="236" t="s">
        <v>79</v>
      </c>
      <c r="T6" s="238" t="s">
        <v>80</v>
      </c>
      <c r="U6" s="186"/>
      <c r="V6" s="237" t="s">
        <v>93</v>
      </c>
      <c r="W6" s="238" t="s">
        <v>81</v>
      </c>
      <c r="X6" s="186"/>
      <c r="Y6" s="239" t="s">
        <v>95</v>
      </c>
      <c r="Z6" s="186"/>
      <c r="AA6" s="249" t="s">
        <v>82</v>
      </c>
      <c r="AB6" s="250" t="s">
        <v>84</v>
      </c>
      <c r="AC6" s="250" t="s">
        <v>83</v>
      </c>
      <c r="AD6" s="250" t="s">
        <v>85</v>
      </c>
      <c r="AE6" s="250" t="s">
        <v>86</v>
      </c>
      <c r="AF6" s="250" t="s">
        <v>87</v>
      </c>
      <c r="AG6" s="251" t="s">
        <v>88</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8.95" customHeight="1" x14ac:dyDescent="0.25">
      <c r="A9" s="202">
        <v>8</v>
      </c>
      <c r="B9" s="221"/>
      <c r="C9" s="219"/>
      <c r="D9" s="203"/>
      <c r="E9" s="41"/>
      <c r="F9" s="225" t="str">
        <f t="shared" ref="F9:F37"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37" si="1">IF(AND(A9=8,NOT(ISBLANK(D9))),IF(OR(ISNUMBER(I9),ISNUMBER(O9),ISNUMBER(U9),ISNUMBER(X9)),AVERAGE(I9,O9,U9,X9),0),"")</f>
        <v/>
      </c>
      <c r="Z9" s="200"/>
      <c r="AA9" s="205"/>
      <c r="AB9" s="55"/>
      <c r="AC9" s="205"/>
      <c r="AD9" s="205"/>
      <c r="AE9" s="205"/>
      <c r="AF9" s="205"/>
      <c r="AG9" s="206"/>
      <c r="AH9" s="44"/>
    </row>
    <row r="10" spans="1:175" ht="18.95" customHeight="1" x14ac:dyDescent="0.25">
      <c r="A10" s="202">
        <v>8</v>
      </c>
      <c r="B10" s="221"/>
      <c r="C10" s="219"/>
      <c r="D10" s="203"/>
      <c r="E10" s="41"/>
      <c r="F10" s="225" t="str">
        <f t="shared" si="0"/>
        <v/>
      </c>
      <c r="G10" s="41"/>
      <c r="H10" s="41"/>
      <c r="I10" s="241" t="str">
        <f t="shared" ref="I10:I28" si="2">IF(G10="S",IF(H10=3,1,IF(H10=2,0.7,IF(H10=1,0.3,0))),"")</f>
        <v/>
      </c>
      <c r="J10" s="41"/>
      <c r="K10" s="41"/>
      <c r="L10" s="41"/>
      <c r="M10" s="41"/>
      <c r="N10" s="41"/>
      <c r="O10" s="241" t="str">
        <f t="shared" ref="O10:O28" si="3">IF(AND($F10=1,J10="S"),IF(K10=3,1,IF(K10=2,0.6,IF(K10=1,0.3,0))),"")</f>
        <v/>
      </c>
      <c r="P10" s="41"/>
      <c r="Q10" s="41"/>
      <c r="R10" s="41"/>
      <c r="S10" s="41"/>
      <c r="T10" s="41"/>
      <c r="U10" s="241" t="str">
        <f t="shared" ref="U10:U28" si="4">IF(AND($F10=1,P10="S"),IF(Q10=3,1,IF(Q10=2,0.6,IF(Q10=1,0.3,0))),"")</f>
        <v/>
      </c>
      <c r="V10" s="240"/>
      <c r="W10" s="240"/>
      <c r="X10" s="241" t="str">
        <f t="shared" ref="X10:X28" si="5">IF($F10=1,IF(V10=3,1,IF(V10=2,0.6,IF(V10=1,0.3,0))),"")</f>
        <v/>
      </c>
      <c r="Y10" s="277" t="str">
        <f t="shared" ref="Y10:Y28" si="6">IF(AND(A10=8,NOT(ISBLANK(D10))),IF(OR(ISNUMBER(I10),ISNUMBER(O10),ISNUMBER(U10),ISNUMBER(X10)),AVERAGE(I10,O10,U10,X10),0),"")</f>
        <v/>
      </c>
      <c r="Z10" s="200"/>
      <c r="AA10" s="205"/>
      <c r="AB10" s="55"/>
      <c r="AC10" s="205"/>
      <c r="AD10" s="205"/>
      <c r="AE10" s="205"/>
      <c r="AF10" s="205"/>
      <c r="AG10" s="206"/>
      <c r="AH10" s="44"/>
    </row>
    <row r="11" spans="1:175" ht="18.95"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6"/>
        <v/>
      </c>
      <c r="Z11" s="200"/>
      <c r="AA11" s="205"/>
      <c r="AB11" s="55"/>
      <c r="AC11" s="205"/>
      <c r="AD11" s="205"/>
      <c r="AE11" s="205"/>
      <c r="AF11" s="205"/>
      <c r="AG11" s="206"/>
      <c r="AH11" s="44"/>
    </row>
    <row r="12" spans="1:175" ht="18.95"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6"/>
        <v/>
      </c>
      <c r="Z12" s="200"/>
      <c r="AA12" s="205"/>
      <c r="AB12" s="55"/>
      <c r="AC12" s="205"/>
      <c r="AD12" s="205"/>
      <c r="AE12" s="205"/>
      <c r="AF12" s="205"/>
      <c r="AG12" s="206"/>
      <c r="AH12" s="44"/>
    </row>
    <row r="13" spans="1:175" ht="18.95"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6"/>
        <v/>
      </c>
      <c r="Z13" s="200"/>
      <c r="AA13" s="205"/>
      <c r="AB13" s="55"/>
      <c r="AC13" s="205"/>
      <c r="AD13" s="205"/>
      <c r="AE13" s="205"/>
      <c r="AF13" s="205"/>
      <c r="AG13" s="206"/>
      <c r="AH13" s="44"/>
    </row>
    <row r="14" spans="1:175" ht="18.95" customHeight="1"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6"/>
        <v/>
      </c>
      <c r="Z14" s="200"/>
      <c r="AA14" s="205"/>
      <c r="AB14" s="55"/>
      <c r="AC14" s="205"/>
      <c r="AD14" s="205"/>
      <c r="AE14" s="205"/>
      <c r="AF14" s="205"/>
      <c r="AG14" s="206"/>
      <c r="AH14" s="44"/>
    </row>
    <row r="15" spans="1:175" ht="18.95" customHeight="1"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6"/>
        <v/>
      </c>
      <c r="Z15" s="200"/>
      <c r="AA15" s="205"/>
      <c r="AB15" s="55"/>
      <c r="AC15" s="205"/>
      <c r="AD15" s="205"/>
      <c r="AE15" s="205"/>
      <c r="AF15" s="205"/>
      <c r="AG15" s="206"/>
      <c r="AH15" s="44"/>
    </row>
    <row r="16" spans="1:175" ht="18.95" customHeight="1" x14ac:dyDescent="0.25">
      <c r="A16" s="202">
        <v>8</v>
      </c>
      <c r="B16" s="221"/>
      <c r="C16" s="219"/>
      <c r="D16" s="203"/>
      <c r="E16" s="41"/>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6"/>
        <v/>
      </c>
      <c r="Z16" s="200"/>
      <c r="AA16" s="205"/>
      <c r="AB16" s="55"/>
      <c r="AC16" s="205"/>
      <c r="AD16" s="205"/>
      <c r="AE16" s="205"/>
      <c r="AF16" s="205"/>
      <c r="AG16" s="206"/>
      <c r="AH16" s="44"/>
    </row>
    <row r="17" spans="1:34" ht="18.95" customHeight="1" x14ac:dyDescent="0.25">
      <c r="A17" s="202">
        <v>8</v>
      </c>
      <c r="B17" s="221"/>
      <c r="C17" s="219"/>
      <c r="D17" s="203"/>
      <c r="E17" s="41"/>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6"/>
        <v/>
      </c>
      <c r="Z17" s="200"/>
      <c r="AA17" s="205"/>
      <c r="AB17" s="55"/>
      <c r="AC17" s="205"/>
      <c r="AD17" s="205"/>
      <c r="AE17" s="205"/>
      <c r="AF17" s="205"/>
      <c r="AG17" s="206"/>
      <c r="AH17" s="44"/>
    </row>
    <row r="18" spans="1:34" ht="18.95" customHeight="1" x14ac:dyDescent="0.25">
      <c r="A18" s="202">
        <v>8</v>
      </c>
      <c r="B18" s="221"/>
      <c r="C18" s="219"/>
      <c r="D18" s="203"/>
      <c r="E18" s="41"/>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6"/>
        <v/>
      </c>
      <c r="Z18" s="200"/>
      <c r="AA18" s="205"/>
      <c r="AB18" s="55"/>
      <c r="AC18" s="205"/>
      <c r="AD18" s="205"/>
      <c r="AE18" s="205"/>
      <c r="AF18" s="205"/>
      <c r="AG18" s="206"/>
      <c r="AH18" s="44"/>
    </row>
    <row r="19" spans="1:34" ht="18.95" customHeight="1" x14ac:dyDescent="0.25">
      <c r="A19" s="202">
        <v>8</v>
      </c>
      <c r="B19" s="221"/>
      <c r="C19" s="219"/>
      <c r="D19" s="203"/>
      <c r="E19" s="41"/>
      <c r="F19" s="225" t="str">
        <f t="shared" si="0"/>
        <v/>
      </c>
      <c r="G19" s="41"/>
      <c r="H19" s="41"/>
      <c r="I19" s="241" t="str">
        <f t="shared" si="2"/>
        <v/>
      </c>
      <c r="J19" s="41"/>
      <c r="K19" s="41"/>
      <c r="L19" s="41"/>
      <c r="M19" s="41"/>
      <c r="N19" s="41"/>
      <c r="O19" s="241" t="str">
        <f t="shared" si="3"/>
        <v/>
      </c>
      <c r="P19" s="41"/>
      <c r="Q19" s="41"/>
      <c r="R19" s="41"/>
      <c r="S19" s="41"/>
      <c r="T19" s="41"/>
      <c r="U19" s="241" t="str">
        <f t="shared" si="4"/>
        <v/>
      </c>
      <c r="V19" s="240"/>
      <c r="W19" s="240"/>
      <c r="X19" s="241" t="str">
        <f t="shared" si="5"/>
        <v/>
      </c>
      <c r="Y19" s="277" t="str">
        <f t="shared" si="6"/>
        <v/>
      </c>
      <c r="Z19" s="200"/>
      <c r="AA19" s="205"/>
      <c r="AB19" s="55"/>
      <c r="AC19" s="205"/>
      <c r="AD19" s="205"/>
      <c r="AE19" s="205"/>
      <c r="AF19" s="205"/>
      <c r="AG19" s="206"/>
      <c r="AH19" s="44"/>
    </row>
    <row r="20" spans="1:34" ht="18.95" customHeight="1" x14ac:dyDescent="0.25">
      <c r="A20" s="202">
        <v>8</v>
      </c>
      <c r="B20" s="221"/>
      <c r="C20" s="219"/>
      <c r="D20" s="203"/>
      <c r="E20" s="41"/>
      <c r="F20" s="225" t="str">
        <f t="shared" si="0"/>
        <v/>
      </c>
      <c r="G20" s="41"/>
      <c r="H20" s="41"/>
      <c r="I20" s="241" t="str">
        <f t="shared" si="2"/>
        <v/>
      </c>
      <c r="J20" s="41"/>
      <c r="K20" s="41"/>
      <c r="L20" s="41"/>
      <c r="M20" s="41"/>
      <c r="N20" s="41"/>
      <c r="O20" s="241" t="str">
        <f t="shared" si="3"/>
        <v/>
      </c>
      <c r="P20" s="41"/>
      <c r="Q20" s="41"/>
      <c r="R20" s="41"/>
      <c r="S20" s="41"/>
      <c r="T20" s="41"/>
      <c r="U20" s="241" t="str">
        <f t="shared" si="4"/>
        <v/>
      </c>
      <c r="V20" s="240"/>
      <c r="W20" s="240"/>
      <c r="X20" s="241" t="str">
        <f t="shared" si="5"/>
        <v/>
      </c>
      <c r="Y20" s="277" t="str">
        <f t="shared" si="6"/>
        <v/>
      </c>
      <c r="Z20" s="200"/>
      <c r="AA20" s="205"/>
      <c r="AB20" s="55"/>
      <c r="AC20" s="205"/>
      <c r="AD20" s="205"/>
      <c r="AE20" s="205"/>
      <c r="AF20" s="205"/>
      <c r="AG20" s="206"/>
      <c r="AH20" s="44"/>
    </row>
    <row r="21" spans="1:34" ht="18.95" customHeight="1" x14ac:dyDescent="0.25">
      <c r="A21" s="202">
        <v>8</v>
      </c>
      <c r="B21" s="221"/>
      <c r="C21" s="219"/>
      <c r="D21" s="203"/>
      <c r="E21" s="41"/>
      <c r="F21" s="225" t="str">
        <f t="shared" si="0"/>
        <v/>
      </c>
      <c r="G21" s="41"/>
      <c r="H21" s="41"/>
      <c r="I21" s="241" t="str">
        <f t="shared" si="2"/>
        <v/>
      </c>
      <c r="J21" s="41"/>
      <c r="K21" s="41"/>
      <c r="L21" s="41"/>
      <c r="M21" s="41"/>
      <c r="N21" s="41"/>
      <c r="O21" s="241" t="str">
        <f t="shared" si="3"/>
        <v/>
      </c>
      <c r="P21" s="41"/>
      <c r="Q21" s="41"/>
      <c r="R21" s="41"/>
      <c r="S21" s="41"/>
      <c r="T21" s="41"/>
      <c r="U21" s="241" t="str">
        <f t="shared" si="4"/>
        <v/>
      </c>
      <c r="V21" s="240"/>
      <c r="W21" s="240"/>
      <c r="X21" s="241" t="str">
        <f t="shared" si="5"/>
        <v/>
      </c>
      <c r="Y21" s="277" t="str">
        <f t="shared" si="6"/>
        <v/>
      </c>
      <c r="Z21" s="200"/>
      <c r="AA21" s="205"/>
      <c r="AB21" s="55"/>
      <c r="AC21" s="205"/>
      <c r="AD21" s="205"/>
      <c r="AE21" s="205"/>
      <c r="AF21" s="205"/>
      <c r="AG21" s="206"/>
      <c r="AH21" s="44"/>
    </row>
    <row r="22" spans="1:34" ht="18.95" customHeight="1" x14ac:dyDescent="0.25">
      <c r="A22" s="202">
        <v>8</v>
      </c>
      <c r="B22" s="221"/>
      <c r="C22" s="219"/>
      <c r="D22" s="203"/>
      <c r="E22" s="41"/>
      <c r="F22" s="225" t="str">
        <f t="shared" si="0"/>
        <v/>
      </c>
      <c r="G22" s="41"/>
      <c r="H22" s="41"/>
      <c r="I22" s="241" t="str">
        <f t="shared" si="2"/>
        <v/>
      </c>
      <c r="J22" s="41"/>
      <c r="K22" s="41"/>
      <c r="L22" s="41"/>
      <c r="M22" s="41"/>
      <c r="N22" s="41"/>
      <c r="O22" s="241" t="str">
        <f t="shared" si="3"/>
        <v/>
      </c>
      <c r="P22" s="41"/>
      <c r="Q22" s="41"/>
      <c r="R22" s="41"/>
      <c r="S22" s="41"/>
      <c r="T22" s="41"/>
      <c r="U22" s="241" t="str">
        <f t="shared" si="4"/>
        <v/>
      </c>
      <c r="V22" s="240"/>
      <c r="W22" s="240"/>
      <c r="X22" s="241" t="str">
        <f t="shared" si="5"/>
        <v/>
      </c>
      <c r="Y22" s="277" t="str">
        <f t="shared" si="6"/>
        <v/>
      </c>
      <c r="Z22" s="200"/>
      <c r="AA22" s="205"/>
      <c r="AB22" s="55"/>
      <c r="AC22" s="205"/>
      <c r="AD22" s="205"/>
      <c r="AE22" s="205"/>
      <c r="AF22" s="205"/>
      <c r="AG22" s="206"/>
      <c r="AH22" s="44"/>
    </row>
    <row r="23" spans="1:34" ht="18.95" customHeight="1" x14ac:dyDescent="0.25">
      <c r="A23" s="202">
        <v>8</v>
      </c>
      <c r="B23" s="221"/>
      <c r="C23" s="219"/>
      <c r="D23" s="203"/>
      <c r="E23" s="41"/>
      <c r="F23" s="225" t="str">
        <f t="shared" si="0"/>
        <v/>
      </c>
      <c r="G23" s="41"/>
      <c r="H23" s="41"/>
      <c r="I23" s="241" t="str">
        <f t="shared" si="2"/>
        <v/>
      </c>
      <c r="J23" s="41"/>
      <c r="K23" s="41"/>
      <c r="L23" s="41"/>
      <c r="M23" s="41"/>
      <c r="N23" s="41"/>
      <c r="O23" s="241" t="str">
        <f t="shared" si="3"/>
        <v/>
      </c>
      <c r="P23" s="41"/>
      <c r="Q23" s="41"/>
      <c r="R23" s="41"/>
      <c r="S23" s="41"/>
      <c r="T23" s="41"/>
      <c r="U23" s="241" t="str">
        <f t="shared" si="4"/>
        <v/>
      </c>
      <c r="V23" s="240"/>
      <c r="W23" s="240"/>
      <c r="X23" s="241" t="str">
        <f t="shared" si="5"/>
        <v/>
      </c>
      <c r="Y23" s="277" t="str">
        <f t="shared" si="6"/>
        <v/>
      </c>
      <c r="Z23" s="200"/>
      <c r="AA23" s="205"/>
      <c r="AB23" s="55"/>
      <c r="AC23" s="205"/>
      <c r="AD23" s="205"/>
      <c r="AE23" s="205"/>
      <c r="AF23" s="205"/>
      <c r="AG23" s="206"/>
      <c r="AH23" s="44"/>
    </row>
    <row r="24" spans="1:34" ht="18.95" customHeight="1" x14ac:dyDescent="0.25">
      <c r="A24" s="202">
        <v>8</v>
      </c>
      <c r="B24" s="221"/>
      <c r="C24" s="219"/>
      <c r="D24" s="203"/>
      <c r="E24" s="41"/>
      <c r="F24" s="225" t="str">
        <f t="shared" si="0"/>
        <v/>
      </c>
      <c r="G24" s="41"/>
      <c r="H24" s="41"/>
      <c r="I24" s="241" t="str">
        <f t="shared" si="2"/>
        <v/>
      </c>
      <c r="J24" s="41"/>
      <c r="K24" s="41"/>
      <c r="L24" s="41"/>
      <c r="M24" s="41"/>
      <c r="N24" s="41"/>
      <c r="O24" s="241" t="str">
        <f t="shared" si="3"/>
        <v/>
      </c>
      <c r="P24" s="41"/>
      <c r="Q24" s="41"/>
      <c r="R24" s="41"/>
      <c r="S24" s="41"/>
      <c r="T24" s="41"/>
      <c r="U24" s="241" t="str">
        <f t="shared" si="4"/>
        <v/>
      </c>
      <c r="V24" s="240"/>
      <c r="W24" s="240"/>
      <c r="X24" s="241" t="str">
        <f t="shared" si="5"/>
        <v/>
      </c>
      <c r="Y24" s="277" t="str">
        <f t="shared" si="6"/>
        <v/>
      </c>
      <c r="Z24" s="200"/>
      <c r="AA24" s="205"/>
      <c r="AB24" s="55"/>
      <c r="AC24" s="205"/>
      <c r="AD24" s="205"/>
      <c r="AE24" s="205"/>
      <c r="AF24" s="205"/>
      <c r="AG24" s="206"/>
      <c r="AH24" s="44"/>
    </row>
    <row r="25" spans="1:34" ht="18.95" customHeight="1" x14ac:dyDescent="0.25">
      <c r="A25" s="202">
        <v>8</v>
      </c>
      <c r="B25" s="221"/>
      <c r="C25" s="219"/>
      <c r="D25" s="203"/>
      <c r="E25" s="41"/>
      <c r="F25" s="225" t="str">
        <f t="shared" si="0"/>
        <v/>
      </c>
      <c r="G25" s="41"/>
      <c r="H25" s="41"/>
      <c r="I25" s="241" t="str">
        <f t="shared" si="2"/>
        <v/>
      </c>
      <c r="J25" s="41"/>
      <c r="K25" s="41"/>
      <c r="L25" s="41"/>
      <c r="M25" s="41"/>
      <c r="N25" s="41"/>
      <c r="O25" s="241" t="str">
        <f t="shared" si="3"/>
        <v/>
      </c>
      <c r="P25" s="41"/>
      <c r="Q25" s="41"/>
      <c r="R25" s="41"/>
      <c r="S25" s="41"/>
      <c r="T25" s="41"/>
      <c r="U25" s="241" t="str">
        <f t="shared" si="4"/>
        <v/>
      </c>
      <c r="V25" s="240"/>
      <c r="W25" s="240"/>
      <c r="X25" s="241" t="str">
        <f t="shared" si="5"/>
        <v/>
      </c>
      <c r="Y25" s="277" t="str">
        <f t="shared" si="6"/>
        <v/>
      </c>
      <c r="Z25" s="200"/>
      <c r="AA25" s="205"/>
      <c r="AB25" s="55"/>
      <c r="AC25" s="205"/>
      <c r="AD25" s="205"/>
      <c r="AE25" s="205"/>
      <c r="AF25" s="205"/>
      <c r="AG25" s="206"/>
      <c r="AH25" s="44"/>
    </row>
    <row r="26" spans="1:34" ht="18.95" customHeight="1" x14ac:dyDescent="0.25">
      <c r="A26" s="202">
        <v>8</v>
      </c>
      <c r="B26" s="221"/>
      <c r="C26" s="219"/>
      <c r="D26" s="203"/>
      <c r="E26" s="41"/>
      <c r="F26" s="225" t="str">
        <f t="shared" si="0"/>
        <v/>
      </c>
      <c r="G26" s="41"/>
      <c r="H26" s="41"/>
      <c r="I26" s="241" t="str">
        <f t="shared" si="2"/>
        <v/>
      </c>
      <c r="J26" s="41"/>
      <c r="K26" s="41"/>
      <c r="L26" s="41"/>
      <c r="M26" s="41"/>
      <c r="N26" s="41"/>
      <c r="O26" s="241" t="str">
        <f t="shared" si="3"/>
        <v/>
      </c>
      <c r="P26" s="41"/>
      <c r="Q26" s="41"/>
      <c r="R26" s="41"/>
      <c r="S26" s="41"/>
      <c r="T26" s="41"/>
      <c r="U26" s="241" t="str">
        <f t="shared" si="4"/>
        <v/>
      </c>
      <c r="V26" s="240"/>
      <c r="W26" s="240"/>
      <c r="X26" s="241" t="str">
        <f t="shared" si="5"/>
        <v/>
      </c>
      <c r="Y26" s="277" t="str">
        <f t="shared" si="6"/>
        <v/>
      </c>
      <c r="Z26" s="200"/>
      <c r="AA26" s="205"/>
      <c r="AB26" s="55"/>
      <c r="AC26" s="205"/>
      <c r="AD26" s="205"/>
      <c r="AE26" s="205"/>
      <c r="AF26" s="205"/>
      <c r="AG26" s="206"/>
      <c r="AH26" s="44"/>
    </row>
    <row r="27" spans="1:34" ht="18.95" customHeight="1" x14ac:dyDescent="0.25">
      <c r="A27" s="202">
        <v>8</v>
      </c>
      <c r="B27" s="221"/>
      <c r="C27" s="219"/>
      <c r="D27" s="203"/>
      <c r="E27" s="41"/>
      <c r="F27" s="225" t="str">
        <f t="shared" si="0"/>
        <v/>
      </c>
      <c r="G27" s="41"/>
      <c r="H27" s="41"/>
      <c r="I27" s="241" t="str">
        <f t="shared" si="2"/>
        <v/>
      </c>
      <c r="J27" s="41"/>
      <c r="K27" s="41"/>
      <c r="L27" s="41"/>
      <c r="M27" s="41"/>
      <c r="N27" s="41"/>
      <c r="O27" s="241" t="str">
        <f t="shared" si="3"/>
        <v/>
      </c>
      <c r="P27" s="41"/>
      <c r="Q27" s="41"/>
      <c r="R27" s="41"/>
      <c r="S27" s="41"/>
      <c r="T27" s="41"/>
      <c r="U27" s="241" t="str">
        <f t="shared" si="4"/>
        <v/>
      </c>
      <c r="V27" s="240"/>
      <c r="W27" s="240"/>
      <c r="X27" s="241" t="str">
        <f t="shared" si="5"/>
        <v/>
      </c>
      <c r="Y27" s="277" t="str">
        <f t="shared" si="6"/>
        <v/>
      </c>
      <c r="Z27" s="200"/>
      <c r="AA27" s="205"/>
      <c r="AB27" s="55"/>
      <c r="AC27" s="205"/>
      <c r="AD27" s="205"/>
      <c r="AE27" s="205"/>
      <c r="AF27" s="205"/>
      <c r="AG27" s="206"/>
      <c r="AH27" s="44"/>
    </row>
    <row r="28" spans="1:34" ht="18.95" customHeight="1" x14ac:dyDescent="0.25">
      <c r="A28" s="202">
        <v>8</v>
      </c>
      <c r="B28" s="221"/>
      <c r="C28" s="219"/>
      <c r="D28" s="203"/>
      <c r="E28" s="41"/>
      <c r="F28" s="225" t="str">
        <f t="shared" si="0"/>
        <v/>
      </c>
      <c r="G28" s="41"/>
      <c r="H28" s="41"/>
      <c r="I28" s="241" t="str">
        <f t="shared" si="2"/>
        <v/>
      </c>
      <c r="J28" s="41"/>
      <c r="K28" s="41"/>
      <c r="L28" s="41"/>
      <c r="M28" s="41"/>
      <c r="N28" s="41"/>
      <c r="O28" s="241" t="str">
        <f t="shared" si="3"/>
        <v/>
      </c>
      <c r="P28" s="41"/>
      <c r="Q28" s="41"/>
      <c r="R28" s="41"/>
      <c r="S28" s="41"/>
      <c r="T28" s="41"/>
      <c r="U28" s="241" t="str">
        <f t="shared" si="4"/>
        <v/>
      </c>
      <c r="V28" s="240"/>
      <c r="W28" s="240"/>
      <c r="X28" s="241" t="str">
        <f t="shared" si="5"/>
        <v/>
      </c>
      <c r="Y28" s="277" t="str">
        <f t="shared" si="6"/>
        <v/>
      </c>
      <c r="Z28" s="200"/>
      <c r="AA28" s="205"/>
      <c r="AB28" s="55"/>
      <c r="AC28" s="205"/>
      <c r="AD28" s="205"/>
      <c r="AE28" s="205"/>
      <c r="AF28" s="205"/>
      <c r="AG28" s="206"/>
      <c r="AH28" s="44"/>
    </row>
    <row r="29" spans="1:34" ht="20.65" customHeight="1" x14ac:dyDescent="0.25">
      <c r="A29" s="202">
        <v>8</v>
      </c>
      <c r="B29" s="221"/>
      <c r="C29" s="219"/>
      <c r="D29" s="203"/>
      <c r="E29" s="41"/>
      <c r="F29" s="225" t="str">
        <f t="shared" si="0"/>
        <v/>
      </c>
      <c r="G29" s="41"/>
      <c r="H29" s="41"/>
      <c r="I29" s="241" t="str">
        <f t="shared" ref="I29:I37" si="7">IF(G29="S",IF(H29=3,1,IF(H29=2,0.7,IF(H29=1,0.3,0))),"")</f>
        <v/>
      </c>
      <c r="J29" s="41"/>
      <c r="K29" s="41"/>
      <c r="L29" s="41"/>
      <c r="M29" s="41"/>
      <c r="N29" s="41"/>
      <c r="O29" s="241" t="str">
        <f t="shared" ref="O29:O42" si="8">IF(AND($F29=1,J29="S"),IF(K29=3,1,IF(K29=2,0.6,IF(K29=1,0.3,0))),"")</f>
        <v/>
      </c>
      <c r="P29" s="41"/>
      <c r="Q29" s="41"/>
      <c r="R29" s="41"/>
      <c r="S29" s="41"/>
      <c r="T29" s="41"/>
      <c r="U29" s="241" t="str">
        <f t="shared" ref="U29:U38" si="9">IF(AND($F29=1,P29="S"),IF(Q29=3,1,IF(Q29=2,0.6,IF(Q29=1,0.3,0))),"")</f>
        <v/>
      </c>
      <c r="V29" s="240"/>
      <c r="W29" s="240"/>
      <c r="X29" s="241" t="str">
        <f t="shared" ref="X29:X38" si="10">IF($F29=1,IF(V29=3,1,IF(V29=2,0.6,IF(V29=1,0.3,0))),"")</f>
        <v/>
      </c>
      <c r="Y29" s="277" t="str">
        <f t="shared" si="1"/>
        <v/>
      </c>
      <c r="Z29" s="200"/>
      <c r="AA29" s="205"/>
      <c r="AB29" s="55"/>
      <c r="AC29" s="205"/>
      <c r="AD29" s="205"/>
      <c r="AE29" s="205"/>
      <c r="AF29" s="205"/>
      <c r="AG29" s="206"/>
      <c r="AH29" s="44"/>
    </row>
    <row r="30" spans="1:34" ht="18.95" customHeight="1" x14ac:dyDescent="0.25">
      <c r="A30" s="202">
        <v>8</v>
      </c>
      <c r="B30" s="221"/>
      <c r="C30" s="219"/>
      <c r="D30" s="203"/>
      <c r="E30" s="41"/>
      <c r="F30" s="225" t="str">
        <f t="shared" si="0"/>
        <v/>
      </c>
      <c r="G30" s="41"/>
      <c r="H30" s="41"/>
      <c r="I30" s="241" t="str">
        <f t="shared" si="7"/>
        <v/>
      </c>
      <c r="J30" s="41"/>
      <c r="K30" s="41"/>
      <c r="L30" s="41"/>
      <c r="M30" s="41"/>
      <c r="N30" s="41"/>
      <c r="O30" s="241" t="str">
        <f t="shared" si="8"/>
        <v/>
      </c>
      <c r="P30" s="41"/>
      <c r="Q30" s="41"/>
      <c r="R30" s="41"/>
      <c r="S30" s="41"/>
      <c r="T30" s="41"/>
      <c r="U30" s="241" t="str">
        <f t="shared" si="9"/>
        <v/>
      </c>
      <c r="V30" s="240"/>
      <c r="W30" s="240"/>
      <c r="X30" s="241" t="str">
        <f t="shared" si="10"/>
        <v/>
      </c>
      <c r="Y30" s="277" t="str">
        <f t="shared" si="1"/>
        <v/>
      </c>
      <c r="Z30" s="200"/>
      <c r="AA30" s="205"/>
      <c r="AB30" s="205"/>
      <c r="AC30" s="205"/>
      <c r="AD30" s="205"/>
      <c r="AE30" s="205"/>
      <c r="AF30" s="205"/>
      <c r="AG30" s="206"/>
      <c r="AH30" s="44"/>
    </row>
    <row r="31" spans="1:34" ht="21.95" customHeight="1" x14ac:dyDescent="0.25">
      <c r="A31" s="202">
        <v>8</v>
      </c>
      <c r="B31" s="221"/>
      <c r="C31" s="219"/>
      <c r="D31" s="203"/>
      <c r="E31" s="41"/>
      <c r="F31" s="225" t="str">
        <f t="shared" si="0"/>
        <v/>
      </c>
      <c r="G31" s="41"/>
      <c r="H31" s="41"/>
      <c r="I31" s="241" t="str">
        <f t="shared" si="7"/>
        <v/>
      </c>
      <c r="J31" s="41"/>
      <c r="K31" s="41"/>
      <c r="L31" s="41"/>
      <c r="M31" s="41"/>
      <c r="N31" s="41"/>
      <c r="O31" s="241" t="str">
        <f t="shared" si="8"/>
        <v/>
      </c>
      <c r="P31" s="41"/>
      <c r="Q31" s="41"/>
      <c r="R31" s="41"/>
      <c r="S31" s="41"/>
      <c r="T31" s="41"/>
      <c r="U31" s="241" t="str">
        <f t="shared" si="9"/>
        <v/>
      </c>
      <c r="V31" s="240"/>
      <c r="W31" s="240"/>
      <c r="X31" s="241" t="str">
        <f t="shared" si="10"/>
        <v/>
      </c>
      <c r="Y31" s="277" t="str">
        <f t="shared" si="1"/>
        <v/>
      </c>
      <c r="Z31" s="200"/>
      <c r="AA31" s="205"/>
      <c r="AB31" s="205"/>
      <c r="AC31" s="205"/>
      <c r="AD31" s="205"/>
      <c r="AE31" s="205"/>
      <c r="AF31" s="205"/>
      <c r="AG31" s="206"/>
      <c r="AH31" s="44"/>
    </row>
    <row r="32" spans="1:34" ht="20.100000000000001" customHeight="1" x14ac:dyDescent="0.25">
      <c r="A32" s="202">
        <v>8</v>
      </c>
      <c r="B32" s="221"/>
      <c r="C32" s="219"/>
      <c r="D32" s="203"/>
      <c r="E32" s="41"/>
      <c r="F32" s="225" t="str">
        <f t="shared" si="0"/>
        <v/>
      </c>
      <c r="G32" s="41"/>
      <c r="H32" s="41"/>
      <c r="I32" s="241" t="str">
        <f t="shared" si="7"/>
        <v/>
      </c>
      <c r="J32" s="41"/>
      <c r="K32" s="41"/>
      <c r="L32" s="41"/>
      <c r="M32" s="41"/>
      <c r="N32" s="41"/>
      <c r="O32" s="241" t="str">
        <f t="shared" si="8"/>
        <v/>
      </c>
      <c r="P32" s="41"/>
      <c r="Q32" s="41"/>
      <c r="R32" s="41"/>
      <c r="S32" s="41"/>
      <c r="T32" s="41"/>
      <c r="U32" s="241" t="str">
        <f t="shared" si="9"/>
        <v/>
      </c>
      <c r="V32" s="240"/>
      <c r="W32" s="240"/>
      <c r="X32" s="241" t="str">
        <f t="shared" si="10"/>
        <v/>
      </c>
      <c r="Y32" s="277" t="str">
        <f t="shared" si="1"/>
        <v/>
      </c>
      <c r="Z32" s="200"/>
      <c r="AA32" s="205"/>
      <c r="AB32" s="205"/>
      <c r="AC32" s="205"/>
      <c r="AD32" s="205"/>
      <c r="AE32" s="205"/>
      <c r="AF32" s="205"/>
      <c r="AG32" s="206"/>
      <c r="AH32" s="44"/>
    </row>
    <row r="33" spans="1:175" ht="15.75" x14ac:dyDescent="0.25">
      <c r="A33" s="202">
        <v>8</v>
      </c>
      <c r="B33" s="221"/>
      <c r="C33" s="219"/>
      <c r="D33" s="203"/>
      <c r="E33" s="41"/>
      <c r="F33" s="225" t="str">
        <f t="shared" si="0"/>
        <v/>
      </c>
      <c r="G33" s="41"/>
      <c r="H33" s="41"/>
      <c r="I33" s="241" t="str">
        <f t="shared" si="7"/>
        <v/>
      </c>
      <c r="J33" s="41"/>
      <c r="K33" s="41"/>
      <c r="L33" s="41"/>
      <c r="M33" s="41"/>
      <c r="N33" s="41"/>
      <c r="O33" s="241" t="str">
        <f t="shared" si="8"/>
        <v/>
      </c>
      <c r="P33" s="41"/>
      <c r="Q33" s="41"/>
      <c r="R33" s="41"/>
      <c r="S33" s="41"/>
      <c r="T33" s="41"/>
      <c r="U33" s="241" t="str">
        <f t="shared" si="9"/>
        <v/>
      </c>
      <c r="V33" s="240"/>
      <c r="W33" s="240"/>
      <c r="X33" s="241" t="str">
        <f t="shared" si="10"/>
        <v/>
      </c>
      <c r="Y33" s="277" t="str">
        <f t="shared" si="1"/>
        <v/>
      </c>
      <c r="Z33" s="200"/>
      <c r="AA33" s="205"/>
      <c r="AB33" s="205"/>
      <c r="AC33" s="205"/>
      <c r="AD33" s="205"/>
      <c r="AE33" s="205"/>
      <c r="AF33" s="205"/>
      <c r="AG33" s="206"/>
      <c r="AH33" s="44"/>
    </row>
    <row r="34" spans="1:175" ht="15.75" x14ac:dyDescent="0.25">
      <c r="A34" s="202">
        <v>8</v>
      </c>
      <c r="B34" s="221"/>
      <c r="C34" s="219"/>
      <c r="D34" s="203"/>
      <c r="E34" s="41"/>
      <c r="F34" s="225" t="str">
        <f t="shared" si="0"/>
        <v/>
      </c>
      <c r="G34" s="41"/>
      <c r="H34" s="41"/>
      <c r="I34" s="241" t="str">
        <f t="shared" si="7"/>
        <v/>
      </c>
      <c r="J34" s="41"/>
      <c r="K34" s="41"/>
      <c r="L34" s="41"/>
      <c r="M34" s="41"/>
      <c r="N34" s="41"/>
      <c r="O34" s="241" t="str">
        <f t="shared" si="8"/>
        <v/>
      </c>
      <c r="P34" s="41"/>
      <c r="Q34" s="41"/>
      <c r="R34" s="41"/>
      <c r="S34" s="41"/>
      <c r="T34" s="41"/>
      <c r="U34" s="241" t="str">
        <f t="shared" si="9"/>
        <v/>
      </c>
      <c r="V34" s="240"/>
      <c r="W34" s="240"/>
      <c r="X34" s="241" t="str">
        <f t="shared" si="10"/>
        <v/>
      </c>
      <c r="Y34" s="277" t="str">
        <f t="shared" si="1"/>
        <v/>
      </c>
      <c r="Z34" s="200"/>
      <c r="AA34" s="205"/>
      <c r="AB34" s="205"/>
      <c r="AC34" s="205"/>
      <c r="AD34" s="205"/>
      <c r="AE34" s="205"/>
      <c r="AF34" s="205"/>
      <c r="AG34" s="206"/>
      <c r="AH34" s="44"/>
    </row>
    <row r="35" spans="1:175" ht="15.75" x14ac:dyDescent="0.25">
      <c r="A35" s="202">
        <v>8</v>
      </c>
      <c r="B35" s="221"/>
      <c r="C35" s="219"/>
      <c r="D35" s="203"/>
      <c r="E35" s="204"/>
      <c r="F35" s="225" t="str">
        <f t="shared" si="0"/>
        <v/>
      </c>
      <c r="G35" s="41"/>
      <c r="H35" s="41"/>
      <c r="I35" s="241" t="str">
        <f t="shared" si="7"/>
        <v/>
      </c>
      <c r="J35" s="41"/>
      <c r="K35" s="41"/>
      <c r="L35" s="41"/>
      <c r="M35" s="41"/>
      <c r="N35" s="41"/>
      <c r="O35" s="241" t="str">
        <f t="shared" si="8"/>
        <v/>
      </c>
      <c r="P35" s="41"/>
      <c r="Q35" s="41"/>
      <c r="R35" s="41"/>
      <c r="S35" s="41"/>
      <c r="T35" s="41"/>
      <c r="U35" s="241" t="str">
        <f t="shared" si="9"/>
        <v/>
      </c>
      <c r="V35" s="240"/>
      <c r="W35" s="240"/>
      <c r="X35" s="241" t="str">
        <f t="shared" si="10"/>
        <v/>
      </c>
      <c r="Y35" s="277" t="str">
        <f t="shared" si="1"/>
        <v/>
      </c>
      <c r="Z35" s="200"/>
      <c r="AA35" s="205"/>
      <c r="AB35" s="205"/>
      <c r="AC35" s="205"/>
      <c r="AD35" s="205"/>
      <c r="AE35" s="205"/>
      <c r="AF35" s="205"/>
      <c r="AG35" s="206"/>
      <c r="AH35" s="44"/>
    </row>
    <row r="36" spans="1:175" ht="15.75" x14ac:dyDescent="0.25">
      <c r="A36" s="202">
        <v>8</v>
      </c>
      <c r="B36" s="221"/>
      <c r="C36" s="219"/>
      <c r="D36" s="203"/>
      <c r="E36" s="204"/>
      <c r="F36" s="225" t="str">
        <f t="shared" si="0"/>
        <v/>
      </c>
      <c r="G36" s="41"/>
      <c r="H36" s="41"/>
      <c r="I36" s="241" t="str">
        <f t="shared" si="7"/>
        <v/>
      </c>
      <c r="J36" s="41"/>
      <c r="K36" s="41"/>
      <c r="L36" s="41"/>
      <c r="M36" s="41"/>
      <c r="N36" s="41"/>
      <c r="O36" s="241" t="str">
        <f t="shared" si="8"/>
        <v/>
      </c>
      <c r="P36" s="41"/>
      <c r="Q36" s="41"/>
      <c r="R36" s="41"/>
      <c r="S36" s="41"/>
      <c r="T36" s="41"/>
      <c r="U36" s="241" t="str">
        <f t="shared" si="9"/>
        <v/>
      </c>
      <c r="V36" s="240"/>
      <c r="W36" s="240"/>
      <c r="X36" s="241" t="str">
        <f t="shared" si="10"/>
        <v/>
      </c>
      <c r="Y36" s="277" t="str">
        <f t="shared" si="1"/>
        <v/>
      </c>
      <c r="Z36" s="200"/>
      <c r="AA36" s="205"/>
      <c r="AB36" s="205"/>
      <c r="AC36" s="205"/>
      <c r="AD36" s="205"/>
      <c r="AE36" s="205"/>
      <c r="AF36" s="205"/>
      <c r="AG36" s="206"/>
      <c r="AH36" s="44"/>
    </row>
    <row r="37" spans="1:175" ht="15.75" x14ac:dyDescent="0.25">
      <c r="A37" s="202">
        <v>8</v>
      </c>
      <c r="B37" s="221"/>
      <c r="C37" s="219"/>
      <c r="D37" s="203"/>
      <c r="E37" s="204"/>
      <c r="F37" s="225" t="str">
        <f t="shared" si="0"/>
        <v/>
      </c>
      <c r="G37" s="41"/>
      <c r="H37" s="41"/>
      <c r="I37" s="241" t="str">
        <f t="shared" si="7"/>
        <v/>
      </c>
      <c r="J37" s="41"/>
      <c r="K37" s="41"/>
      <c r="L37" s="41"/>
      <c r="M37" s="41"/>
      <c r="N37" s="41"/>
      <c r="O37" s="241" t="str">
        <f t="shared" si="8"/>
        <v/>
      </c>
      <c r="P37" s="41"/>
      <c r="Q37" s="41"/>
      <c r="R37" s="41"/>
      <c r="S37" s="41"/>
      <c r="T37" s="41"/>
      <c r="U37" s="241" t="str">
        <f t="shared" si="9"/>
        <v/>
      </c>
      <c r="V37" s="240"/>
      <c r="W37" s="240"/>
      <c r="X37" s="241" t="str">
        <f t="shared" si="10"/>
        <v/>
      </c>
      <c r="Y37" s="277" t="str">
        <f t="shared" si="1"/>
        <v/>
      </c>
      <c r="Z37" s="200"/>
      <c r="AA37" s="205"/>
      <c r="AB37" s="205"/>
      <c r="AC37" s="205"/>
      <c r="AD37" s="205"/>
      <c r="AE37" s="205"/>
      <c r="AF37" s="205"/>
      <c r="AG37" s="206"/>
      <c r="AH37" s="44"/>
    </row>
    <row r="38" spans="1:175" ht="6.6" customHeight="1" x14ac:dyDescent="0.25">
      <c r="A38" s="178"/>
      <c r="B38" s="194"/>
      <c r="C38" s="195"/>
      <c r="D38" s="195"/>
      <c r="E38" s="196"/>
      <c r="F38" s="197"/>
      <c r="G38" s="223"/>
      <c r="H38" s="223"/>
      <c r="I38" s="241" t="str">
        <f t="shared" ref="I38" si="11">IF(G38="S",IF(H38=3,1,IF(H38=2,0.6,IF(H38=1,0.3,0))),"")</f>
        <v/>
      </c>
      <c r="J38" s="223"/>
      <c r="K38" s="223"/>
      <c r="L38" s="224"/>
      <c r="M38" s="223"/>
      <c r="N38" s="223"/>
      <c r="O38" s="241" t="str">
        <f t="shared" si="8"/>
        <v/>
      </c>
      <c r="P38" s="196"/>
      <c r="Q38" s="196"/>
      <c r="R38" s="196"/>
      <c r="S38" s="196"/>
      <c r="T38" s="196"/>
      <c r="U38" s="241" t="str">
        <f t="shared" si="9"/>
        <v/>
      </c>
      <c r="V38" s="196"/>
      <c r="W38" s="196"/>
      <c r="X38" s="241" t="str">
        <f t="shared" si="10"/>
        <v/>
      </c>
      <c r="Y38" s="207"/>
      <c r="Z38" s="200"/>
      <c r="AA38" s="207"/>
      <c r="AB38" s="207"/>
      <c r="AC38" s="207"/>
      <c r="AD38" s="207"/>
      <c r="AE38" s="207"/>
      <c r="AF38" s="207"/>
      <c r="AG38" s="254"/>
      <c r="AH38" s="44"/>
    </row>
    <row r="39" spans="1:175" ht="15.95" customHeight="1" x14ac:dyDescent="0.25">
      <c r="A39" s="178"/>
      <c r="B39" s="272">
        <f>'Quadro Geral'!D34</f>
        <v>12</v>
      </c>
      <c r="C39" s="269" t="s">
        <v>66</v>
      </c>
      <c r="D39" s="270"/>
      <c r="E39" s="260"/>
      <c r="F39" s="210"/>
      <c r="G39" s="260"/>
      <c r="H39" s="261"/>
      <c r="I39" s="262"/>
      <c r="J39" s="260"/>
      <c r="K39" s="260"/>
      <c r="L39" s="288" t="s">
        <v>102</v>
      </c>
      <c r="M39" s="227">
        <f>COUNTIFS($D9:$D37,"*",$F9:$F37,"1",M9:M37,"S")</f>
        <v>0</v>
      </c>
      <c r="N39" s="227">
        <f>COUNTIFS($D9:$D37,"*",$F9:$F37,"1",N9:N37,"S")</f>
        <v>0</v>
      </c>
      <c r="O39" s="263" t="str">
        <f t="shared" si="8"/>
        <v/>
      </c>
      <c r="P39" s="260"/>
      <c r="Q39" s="260"/>
      <c r="R39" s="260"/>
      <c r="S39" s="260"/>
      <c r="T39" s="260"/>
      <c r="U39" s="242"/>
      <c r="V39" s="369" t="s">
        <v>100</v>
      </c>
      <c r="W39" s="369"/>
      <c r="X39" s="222"/>
      <c r="Y39" s="277">
        <f>IF(COUNTIFS(D9:D37,"*",$F9:$F37,"1")&gt;0,SUMIFS($Y9:$Y37,D9:D37,"*",$F9:$F37,"1")/COUNTIFS(D9:D37,"*",$F9:$F37,"1"),0)</f>
        <v>0</v>
      </c>
      <c r="Z39" s="222"/>
      <c r="AA39" s="44"/>
      <c r="AB39" s="44"/>
      <c r="AC39" s="44"/>
      <c r="AD39" s="44"/>
      <c r="AE39" s="44"/>
      <c r="AF39" s="44"/>
      <c r="AG39" s="44"/>
      <c r="AH39" s="44"/>
    </row>
    <row r="40" spans="1:175" ht="15.95" customHeight="1" x14ac:dyDescent="0.25">
      <c r="A40" s="178"/>
      <c r="B40" s="273">
        <f>IF(OR(Capa!$B$6=0,Capa!B6=1),(Y39*70+Y40*30)/100,
        IF(OR(Capa!B6=2,Capa!B6=3),((Y39*60+Y40*30)/100)+
                                                                IF(AND(Capa!B6=2,M39&gt;0),0.1,0)+
                                                                IF(AND(Capa!B6=3,M39&gt;0),0.05,0)+
                                                                IF(AND(Capa!B6=3,N39&gt;0),0.05,0),0))</f>
        <v>0</v>
      </c>
      <c r="C40" s="370" t="s">
        <v>104</v>
      </c>
      <c r="D40" s="371"/>
      <c r="E40" s="255"/>
      <c r="F40" s="210"/>
      <c r="G40" s="255"/>
      <c r="H40" s="256"/>
      <c r="I40" s="257"/>
      <c r="J40" s="255"/>
      <c r="K40" s="255"/>
      <c r="L40" s="267"/>
      <c r="M40" s="268"/>
      <c r="N40" s="268"/>
      <c r="O40" s="259"/>
      <c r="P40" s="255"/>
      <c r="Q40" s="255"/>
      <c r="R40" s="255"/>
      <c r="S40" s="255"/>
      <c r="T40" s="255"/>
      <c r="U40" s="242"/>
      <c r="V40" s="369" t="s">
        <v>101</v>
      </c>
      <c r="W40" s="369"/>
      <c r="X40" s="222"/>
      <c r="Y40" s="277">
        <f>IF(COUNTIFS(D9:D37,"*",$F9:$F37,"&lt;&gt;1")&gt;0,SUMIFS($Y9:$Y37,D9:D37,"*",$F9:$F37,"&lt;&gt;1")/COUNTIFS(D9:D37,"*",$F9:$F37,"&lt;&gt;1"),0)</f>
        <v>0</v>
      </c>
      <c r="Z40" s="222"/>
      <c r="AA40" s="44"/>
      <c r="AB40" s="44"/>
      <c r="AC40" s="44"/>
      <c r="AD40" s="44"/>
      <c r="AE40" s="44"/>
      <c r="AF40" s="44"/>
      <c r="AG40" s="44"/>
      <c r="AH40" s="44"/>
    </row>
    <row r="41" spans="1:175" ht="15.6" customHeight="1" x14ac:dyDescent="0.25">
      <c r="A41" s="178"/>
      <c r="B41" s="274">
        <f ca="1">'Quadro Geral'!F34</f>
        <v>0.60000000000000009</v>
      </c>
      <c r="C41" s="269" t="s">
        <v>67</v>
      </c>
      <c r="D41" s="271"/>
      <c r="E41" s="255"/>
      <c r="F41" s="210"/>
      <c r="G41" s="255"/>
      <c r="H41" s="256"/>
      <c r="I41" s="257"/>
      <c r="J41" s="255"/>
      <c r="K41" s="256"/>
      <c r="L41" s="258"/>
      <c r="M41" s="255"/>
      <c r="N41" s="255"/>
      <c r="O41" s="259" t="str">
        <f t="shared" si="8"/>
        <v/>
      </c>
      <c r="P41" s="255"/>
      <c r="Q41" s="256"/>
      <c r="R41" s="255"/>
      <c r="S41" s="255"/>
      <c r="T41" s="255"/>
      <c r="U41" s="242"/>
      <c r="V41" s="44"/>
      <c r="W41" s="44"/>
      <c r="X41" s="44"/>
      <c r="Y41" s="44"/>
      <c r="Z41" s="222"/>
      <c r="AA41" s="44"/>
      <c r="AB41" s="44"/>
      <c r="AC41" s="44"/>
      <c r="AD41" s="44"/>
      <c r="AE41" s="44"/>
      <c r="AF41" s="44"/>
      <c r="AG41" s="44"/>
      <c r="AH41" s="44"/>
    </row>
    <row r="42" spans="1:175" ht="15.6" customHeight="1" x14ac:dyDescent="0.25">
      <c r="A42" s="178"/>
      <c r="E42" s="255"/>
      <c r="F42" s="210"/>
      <c r="G42" s="255"/>
      <c r="H42" s="256"/>
      <c r="I42" s="257"/>
      <c r="J42" s="255"/>
      <c r="K42" s="256"/>
      <c r="L42" s="258"/>
      <c r="M42" s="255"/>
      <c r="N42" s="255"/>
      <c r="O42" s="259" t="str">
        <f t="shared" si="8"/>
        <v/>
      </c>
      <c r="P42" s="255"/>
      <c r="Q42" s="256"/>
      <c r="R42" s="255"/>
      <c r="S42" s="255"/>
      <c r="T42" s="255"/>
      <c r="U42" s="242"/>
      <c r="V42" s="255"/>
      <c r="W42" s="255"/>
      <c r="X42" s="255"/>
      <c r="Y42" s="255"/>
      <c r="Z42" s="222"/>
      <c r="AA42" s="44"/>
      <c r="AB42" s="44"/>
      <c r="AC42" s="44"/>
      <c r="AD42" s="44"/>
      <c r="AE42" s="44"/>
      <c r="AF42" s="44"/>
      <c r="AG42" s="44"/>
      <c r="AH42" s="44"/>
    </row>
    <row r="43" spans="1:175" ht="6.6" customHeight="1" x14ac:dyDescent="0.25">
      <c r="A43" s="178"/>
      <c r="B43" s="264"/>
      <c r="C43" s="265"/>
      <c r="D43" s="266"/>
      <c r="E43" s="208"/>
      <c r="F43" s="209"/>
      <c r="G43" s="208"/>
      <c r="H43" s="208"/>
      <c r="I43" s="209"/>
      <c r="J43" s="208"/>
      <c r="K43" s="208"/>
      <c r="L43" s="208"/>
      <c r="M43" s="208"/>
      <c r="N43" s="208"/>
      <c r="O43" s="209"/>
      <c r="P43" s="208"/>
      <c r="Q43" s="208"/>
      <c r="R43" s="208"/>
      <c r="S43" s="208"/>
      <c r="T43" s="208"/>
      <c r="U43" s="210"/>
      <c r="V43" s="210"/>
      <c r="W43" s="210"/>
      <c r="X43" s="210"/>
      <c r="Y43" s="210"/>
      <c r="Z43" s="210"/>
      <c r="AA43" s="211"/>
      <c r="AB43" s="211"/>
      <c r="AC43" s="211"/>
      <c r="AD43" s="211"/>
      <c r="AE43" s="211"/>
      <c r="AF43" s="211"/>
      <c r="AG43" s="211"/>
      <c r="AH43" s="44"/>
    </row>
    <row r="44" spans="1:175" ht="22.5" customHeight="1" x14ac:dyDescent="0.25">
      <c r="A44" s="6"/>
      <c r="B44" s="212" t="s">
        <v>89</v>
      </c>
      <c r="C44" s="213"/>
      <c r="D44" s="213"/>
      <c r="E44" s="213"/>
      <c r="F44" s="213"/>
      <c r="G44" s="213"/>
      <c r="H44" s="213"/>
      <c r="I44" s="213"/>
      <c r="J44" s="213"/>
      <c r="K44" s="213"/>
      <c r="L44" s="213"/>
      <c r="M44" s="213"/>
      <c r="N44" s="213"/>
      <c r="O44" s="213"/>
      <c r="P44" s="213"/>
      <c r="Q44" s="213"/>
      <c r="R44" s="213"/>
      <c r="S44" s="213"/>
      <c r="T44" s="214"/>
      <c r="U44" s="6"/>
      <c r="V44" s="6"/>
      <c r="W44" s="6"/>
      <c r="X44" s="6"/>
      <c r="Y44" s="6"/>
      <c r="Z44" s="6"/>
      <c r="AA44" s="44"/>
      <c r="AB44" s="44"/>
      <c r="AC44" s="44"/>
      <c r="AD44" s="44"/>
      <c r="AE44" s="44"/>
      <c r="AF44" s="44"/>
      <c r="AG44" s="44"/>
      <c r="AH44" s="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row>
    <row r="45" spans="1:175" s="42" customFormat="1" x14ac:dyDescent="0.25">
      <c r="A45" s="44"/>
      <c r="B45" s="215"/>
      <c r="C45" s="363"/>
      <c r="D45" s="364"/>
      <c r="E45" s="364"/>
      <c r="F45" s="364"/>
      <c r="G45" s="364"/>
      <c r="H45" s="364"/>
      <c r="I45" s="364"/>
      <c r="J45" s="364"/>
      <c r="K45" s="364"/>
      <c r="L45" s="364"/>
      <c r="M45" s="364"/>
      <c r="N45" s="364"/>
      <c r="O45" s="364"/>
      <c r="P45" s="364"/>
      <c r="Q45" s="364"/>
      <c r="R45" s="364"/>
      <c r="S45" s="364"/>
      <c r="T45" s="365"/>
      <c r="U45" s="44"/>
      <c r="V45" s="44"/>
      <c r="W45" s="44"/>
      <c r="X45" s="44"/>
      <c r="Y45" s="44"/>
      <c r="Z45" s="44"/>
      <c r="AA45" s="44"/>
      <c r="AB45" s="44"/>
      <c r="AC45" s="44"/>
      <c r="AD45" s="44"/>
      <c r="AE45" s="44"/>
      <c r="AF45" s="44"/>
      <c r="AG45" s="44"/>
      <c r="AH45" s="44"/>
    </row>
    <row r="46" spans="1:175" s="42" customFormat="1" x14ac:dyDescent="0.25">
      <c r="A46" s="44"/>
      <c r="B46" s="215"/>
      <c r="C46" s="363"/>
      <c r="D46" s="364"/>
      <c r="E46" s="364"/>
      <c r="F46" s="364"/>
      <c r="G46" s="364"/>
      <c r="H46" s="364"/>
      <c r="I46" s="364"/>
      <c r="J46" s="364"/>
      <c r="K46" s="364"/>
      <c r="L46" s="364"/>
      <c r="M46" s="364"/>
      <c r="N46" s="364"/>
      <c r="O46" s="364"/>
      <c r="P46" s="364"/>
      <c r="Q46" s="364"/>
      <c r="R46" s="364"/>
      <c r="S46" s="364"/>
      <c r="T46" s="365"/>
      <c r="U46" s="44"/>
      <c r="V46" s="44"/>
      <c r="W46" s="44"/>
      <c r="X46" s="44"/>
      <c r="Y46" s="44"/>
      <c r="Z46" s="44"/>
      <c r="AA46" s="44"/>
      <c r="AB46" s="44"/>
      <c r="AC46" s="44"/>
      <c r="AD46" s="44"/>
      <c r="AE46" s="44"/>
      <c r="AF46" s="44"/>
      <c r="AG46" s="44"/>
      <c r="AH46" s="44"/>
    </row>
    <row r="47" spans="1:175" s="42" customFormat="1" x14ac:dyDescent="0.25">
      <c r="A47" s="44"/>
      <c r="B47" s="215"/>
      <c r="C47" s="363"/>
      <c r="D47" s="364"/>
      <c r="E47" s="364"/>
      <c r="F47" s="364"/>
      <c r="G47" s="364"/>
      <c r="H47" s="364"/>
      <c r="I47" s="364"/>
      <c r="J47" s="364"/>
      <c r="K47" s="364"/>
      <c r="L47" s="364"/>
      <c r="M47" s="364"/>
      <c r="N47" s="364"/>
      <c r="O47" s="364"/>
      <c r="P47" s="364"/>
      <c r="Q47" s="364"/>
      <c r="R47" s="364"/>
      <c r="S47" s="364"/>
      <c r="T47" s="365"/>
      <c r="U47" s="44"/>
      <c r="V47" s="44"/>
      <c r="W47" s="44"/>
      <c r="X47" s="44"/>
      <c r="Y47" s="44"/>
      <c r="Z47" s="44"/>
      <c r="AA47" s="44"/>
      <c r="AB47" s="44"/>
      <c r="AC47" s="44"/>
      <c r="AD47" s="44"/>
      <c r="AE47" s="44"/>
      <c r="AF47" s="44"/>
      <c r="AG47" s="44"/>
      <c r="AH47" s="44"/>
    </row>
    <row r="48" spans="1:175" s="42" customFormat="1" x14ac:dyDescent="0.25">
      <c r="A48" s="44"/>
      <c r="B48" s="215"/>
      <c r="C48" s="363"/>
      <c r="D48" s="364"/>
      <c r="E48" s="364"/>
      <c r="F48" s="364"/>
      <c r="G48" s="364"/>
      <c r="H48" s="364"/>
      <c r="I48" s="364"/>
      <c r="J48" s="364"/>
      <c r="K48" s="364"/>
      <c r="L48" s="364"/>
      <c r="M48" s="364"/>
      <c r="N48" s="364"/>
      <c r="O48" s="364"/>
      <c r="P48" s="364"/>
      <c r="Q48" s="364"/>
      <c r="R48" s="364"/>
      <c r="S48" s="364"/>
      <c r="T48" s="365"/>
      <c r="U48" s="44"/>
      <c r="V48" s="44"/>
      <c r="W48" s="44"/>
      <c r="X48" s="44"/>
      <c r="Y48" s="44"/>
      <c r="Z48" s="44"/>
      <c r="AA48" s="44"/>
      <c r="AB48" s="44"/>
      <c r="AC48" s="44"/>
      <c r="AD48" s="44"/>
      <c r="AE48" s="44"/>
      <c r="AF48" s="44"/>
      <c r="AG48" s="44"/>
      <c r="AH48" s="44"/>
    </row>
    <row r="49" spans="2:3" s="42" customFormat="1" x14ac:dyDescent="0.25">
      <c r="B49" s="216"/>
      <c r="C49" s="216"/>
    </row>
    <row r="50" spans="2:3" s="42" customFormat="1" x14ac:dyDescent="0.25">
      <c r="B50" s="216"/>
      <c r="C50" s="216"/>
    </row>
    <row r="51" spans="2:3" s="42" customFormat="1" x14ac:dyDescent="0.25">
      <c r="B51" s="216"/>
      <c r="C51" s="216"/>
    </row>
    <row r="52" spans="2:3" s="42" customFormat="1" x14ac:dyDescent="0.25">
      <c r="B52" s="216"/>
      <c r="C52" s="216"/>
    </row>
    <row r="53" spans="2:3" s="42" customFormat="1" x14ac:dyDescent="0.25">
      <c r="B53" s="216"/>
      <c r="C53" s="216"/>
    </row>
    <row r="54" spans="2:3" s="42" customFormat="1" x14ac:dyDescent="0.25">
      <c r="B54" s="216"/>
      <c r="C54" s="216"/>
    </row>
    <row r="55" spans="2:3" s="42" customFormat="1" x14ac:dyDescent="0.25">
      <c r="B55" s="216"/>
      <c r="C55" s="216"/>
    </row>
    <row r="56" spans="2:3" s="42" customFormat="1" x14ac:dyDescent="0.25">
      <c r="B56" s="216"/>
      <c r="C56" s="216"/>
    </row>
    <row r="57" spans="2:3" s="42" customFormat="1" x14ac:dyDescent="0.25">
      <c r="B57" s="216"/>
      <c r="C57" s="216"/>
    </row>
    <row r="58" spans="2:3" s="42" customFormat="1" x14ac:dyDescent="0.25">
      <c r="B58" s="216"/>
      <c r="C58" s="216"/>
    </row>
    <row r="59" spans="2:3" s="42" customFormat="1" x14ac:dyDescent="0.25">
      <c r="B59" s="216"/>
      <c r="C59" s="216"/>
    </row>
    <row r="60" spans="2:3" s="42" customFormat="1" x14ac:dyDescent="0.25">
      <c r="B60" s="216"/>
      <c r="C60" s="216"/>
    </row>
    <row r="61" spans="2:3" s="42" customFormat="1" x14ac:dyDescent="0.25">
      <c r="B61" s="216"/>
      <c r="C61" s="216"/>
    </row>
    <row r="62" spans="2:3" s="42" customFormat="1" x14ac:dyDescent="0.25">
      <c r="B62" s="216"/>
      <c r="C62" s="216"/>
    </row>
    <row r="63" spans="2:3" s="42" customFormat="1" x14ac:dyDescent="0.25">
      <c r="B63" s="216"/>
      <c r="C63" s="216"/>
    </row>
    <row r="64" spans="2:3" s="42" customFormat="1" x14ac:dyDescent="0.25">
      <c r="B64" s="216"/>
      <c r="C64" s="216"/>
    </row>
    <row r="65" spans="2:3" s="42" customFormat="1" x14ac:dyDescent="0.25">
      <c r="B65" s="216"/>
      <c r="C65" s="216"/>
    </row>
    <row r="66" spans="2:3" s="42" customFormat="1" x14ac:dyDescent="0.25">
      <c r="B66" s="216"/>
      <c r="C66" s="216"/>
    </row>
    <row r="67" spans="2:3" s="42" customFormat="1" x14ac:dyDescent="0.25">
      <c r="B67" s="216"/>
      <c r="C67" s="216"/>
    </row>
    <row r="68" spans="2:3" s="42" customFormat="1" x14ac:dyDescent="0.25">
      <c r="B68" s="216"/>
      <c r="C68" s="216"/>
    </row>
    <row r="69" spans="2:3" s="42" customFormat="1" x14ac:dyDescent="0.25">
      <c r="B69" s="216"/>
      <c r="C69" s="216"/>
    </row>
    <row r="70" spans="2:3" s="42" customFormat="1" x14ac:dyDescent="0.25">
      <c r="B70" s="216"/>
      <c r="C70" s="216"/>
    </row>
    <row r="71" spans="2:3" s="42" customFormat="1" x14ac:dyDescent="0.25">
      <c r="B71" s="216"/>
      <c r="C71" s="216"/>
    </row>
    <row r="72" spans="2:3" s="42" customFormat="1" x14ac:dyDescent="0.25">
      <c r="B72" s="216"/>
      <c r="C72" s="216"/>
    </row>
    <row r="73" spans="2:3" s="42" customFormat="1" x14ac:dyDescent="0.25">
      <c r="B73" s="216"/>
      <c r="C73" s="216"/>
    </row>
    <row r="74" spans="2:3" s="42" customFormat="1" x14ac:dyDescent="0.25">
      <c r="B74" s="216"/>
      <c r="C74" s="216"/>
    </row>
    <row r="75" spans="2:3" s="42" customFormat="1" x14ac:dyDescent="0.25">
      <c r="B75" s="216"/>
      <c r="C75" s="216"/>
    </row>
    <row r="76" spans="2:3" s="42" customFormat="1" x14ac:dyDescent="0.25">
      <c r="B76" s="216"/>
      <c r="C76" s="216"/>
    </row>
    <row r="77" spans="2:3" s="42" customFormat="1" x14ac:dyDescent="0.25">
      <c r="B77" s="216"/>
      <c r="C77" s="216"/>
    </row>
    <row r="78" spans="2:3" s="42" customFormat="1" x14ac:dyDescent="0.25">
      <c r="B78" s="216"/>
      <c r="C78" s="216"/>
    </row>
    <row r="79" spans="2:3" s="42" customFormat="1" x14ac:dyDescent="0.25">
      <c r="B79" s="216"/>
      <c r="C79" s="216"/>
    </row>
    <row r="80" spans="2:3" s="42" customFormat="1" x14ac:dyDescent="0.25">
      <c r="B80" s="216"/>
      <c r="C80" s="216"/>
    </row>
    <row r="81" spans="2:3" s="42" customFormat="1" x14ac:dyDescent="0.25">
      <c r="B81" s="216"/>
      <c r="C81" s="216"/>
    </row>
    <row r="82" spans="2:3" s="42" customFormat="1" x14ac:dyDescent="0.25">
      <c r="B82" s="216"/>
      <c r="C82" s="216"/>
    </row>
    <row r="83" spans="2:3" s="42" customFormat="1" x14ac:dyDescent="0.25">
      <c r="B83" s="216"/>
      <c r="C83" s="216"/>
    </row>
    <row r="84" spans="2:3" s="42" customFormat="1" x14ac:dyDescent="0.25">
      <c r="B84" s="216"/>
      <c r="C84" s="216"/>
    </row>
    <row r="85" spans="2:3" s="42" customFormat="1" x14ac:dyDescent="0.25">
      <c r="B85" s="216"/>
      <c r="C85" s="216"/>
    </row>
    <row r="86" spans="2:3" s="42" customFormat="1" x14ac:dyDescent="0.25">
      <c r="B86" s="216"/>
      <c r="C86" s="216"/>
    </row>
    <row r="87" spans="2:3" s="42" customFormat="1" x14ac:dyDescent="0.25">
      <c r="B87" s="216"/>
      <c r="C87" s="216"/>
    </row>
    <row r="88" spans="2:3" s="42" customFormat="1" x14ac:dyDescent="0.25">
      <c r="B88" s="216"/>
      <c r="C88" s="216"/>
    </row>
    <row r="89" spans="2:3" s="42" customFormat="1" x14ac:dyDescent="0.25">
      <c r="B89" s="216"/>
      <c r="C89" s="216"/>
    </row>
    <row r="90" spans="2:3" s="42" customFormat="1" x14ac:dyDescent="0.25">
      <c r="B90" s="216"/>
      <c r="C90" s="216"/>
    </row>
    <row r="91" spans="2:3" s="42" customFormat="1" x14ac:dyDescent="0.25">
      <c r="B91" s="216"/>
      <c r="C91" s="216"/>
    </row>
    <row r="92" spans="2:3" s="42" customFormat="1" x14ac:dyDescent="0.25">
      <c r="B92" s="216"/>
      <c r="C92" s="216"/>
    </row>
    <row r="93" spans="2:3" s="42" customFormat="1" x14ac:dyDescent="0.25">
      <c r="B93" s="216"/>
      <c r="C93" s="216"/>
    </row>
    <row r="94" spans="2:3" s="42" customFormat="1" x14ac:dyDescent="0.25">
      <c r="B94" s="216"/>
      <c r="C94" s="216"/>
    </row>
    <row r="95" spans="2:3" s="42" customFormat="1" x14ac:dyDescent="0.25">
      <c r="B95" s="216"/>
      <c r="C95" s="216"/>
    </row>
    <row r="96" spans="2:3" s="42" customFormat="1" x14ac:dyDescent="0.25">
      <c r="B96" s="216"/>
      <c r="C96" s="216"/>
    </row>
    <row r="97" spans="2:3" s="42" customFormat="1" x14ac:dyDescent="0.25">
      <c r="B97" s="216"/>
      <c r="C97" s="216"/>
    </row>
    <row r="98" spans="2:3" s="42" customFormat="1" x14ac:dyDescent="0.25">
      <c r="B98" s="216"/>
      <c r="C98" s="216"/>
    </row>
    <row r="99" spans="2:3" s="42" customFormat="1" x14ac:dyDescent="0.25">
      <c r="B99" s="216"/>
      <c r="C99" s="216"/>
    </row>
    <row r="100" spans="2:3" s="42" customFormat="1" x14ac:dyDescent="0.25">
      <c r="B100" s="216"/>
      <c r="C100" s="216"/>
    </row>
    <row r="101" spans="2:3" s="42" customFormat="1" x14ac:dyDescent="0.25">
      <c r="B101" s="216"/>
      <c r="C101" s="216"/>
    </row>
    <row r="102" spans="2:3" s="42" customFormat="1" x14ac:dyDescent="0.25">
      <c r="B102" s="216"/>
      <c r="C102" s="216"/>
    </row>
    <row r="103" spans="2:3" s="42" customFormat="1" x14ac:dyDescent="0.25">
      <c r="B103" s="216"/>
      <c r="C103" s="216"/>
    </row>
    <row r="104" spans="2:3" s="42" customFormat="1" x14ac:dyDescent="0.25">
      <c r="B104" s="216"/>
      <c r="C104" s="216"/>
    </row>
  </sheetData>
  <sheetProtection algorithmName="SHA-512" hashValue="XPQJUhubTjCKHmh6JOf5tkkn4VGeAQSaj0gLcPdzTQ8ipeLwbjuIzS9tw7o+85+tkq1hkgJcqQiNsXGSUCrJcg==" saltValue="1e4Ca3l+er45QkyCq3U9zQ==" spinCount="100000" sheet="1" formatCells="0" formatColumns="0" formatRows="0"/>
  <mergeCells count="14">
    <mergeCell ref="G3:W3"/>
    <mergeCell ref="B4:D4"/>
    <mergeCell ref="G4:H4"/>
    <mergeCell ref="J4:N4"/>
    <mergeCell ref="P4:T4"/>
    <mergeCell ref="V4:W4"/>
    <mergeCell ref="C47:T47"/>
    <mergeCell ref="C48:T48"/>
    <mergeCell ref="AA4:AG4"/>
    <mergeCell ref="V39:W39"/>
    <mergeCell ref="C40:D40"/>
    <mergeCell ref="V40:W40"/>
    <mergeCell ref="C45:T45"/>
    <mergeCell ref="C46:T46"/>
  </mergeCells>
  <conditionalFormatting sqref="B4">
    <cfRule type="dataBar" priority="130">
      <dataBar>
        <cfvo type="num" val="0.1"/>
        <cfvo type="num" val="1"/>
        <color rgb="FF92D050"/>
      </dataBar>
      <extLst>
        <ext xmlns:x14="http://schemas.microsoft.com/office/spreadsheetml/2009/9/main" uri="{B025F937-C7B1-47D3-B67F-A62EFF666E3E}">
          <x14:id>{9293A47D-7764-4825-91B3-43BD17E07F80}</x14:id>
        </ext>
      </extLst>
    </cfRule>
  </conditionalFormatting>
  <conditionalFormatting sqref="H9:H37">
    <cfRule type="expression" dxfId="15" priority="14">
      <formula>AND($G9&lt;&gt;"S",NOT(ISBLANK($H9)))</formula>
    </cfRule>
  </conditionalFormatting>
  <conditionalFormatting sqref="J9:T37">
    <cfRule type="expression" dxfId="14" priority="1">
      <formula>$F9&lt;&gt;1</formula>
    </cfRule>
  </conditionalFormatting>
  <conditionalFormatting sqref="V9:W37">
    <cfRule type="expression" dxfId="13" priority="5" stopIfTrue="1">
      <formula>AND($F9&lt;&gt;1,NOT(ISBLANK($V9)))</formula>
    </cfRule>
    <cfRule type="expression" dxfId="12" priority="6">
      <formula>$F9&lt;&gt;1</formula>
    </cfRule>
  </conditionalFormatting>
  <dataValidations disablePrompts="1" count="14">
    <dataValidation type="list" allowBlank="1" showInputMessage="1" showErrorMessage="1" error="Opção inválida!" sqref="E9:E33" xr:uid="{00000000-0002-0000-0B00-000000000000}">
      <formula1>"N,E,O,n,e,o,NO,EO,no,eo,ON,OE,on,oe"</formula1>
    </dataValidation>
    <dataValidation type="list" allowBlank="1" showInputMessage="1" showErrorMessage="1" error="Opção inválida!" sqref="E34" xr:uid="{00000000-0002-0000-0B00-000001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0,1,2 ou 3" promptTitle="Há padrão suficiente" sqref="Q9:Q37" xr:uid="{00000000-0002-0000-0B00-000002000000}">
      <formula1>"0,1,2,3"</formula1>
    </dataValidation>
    <dataValidation type="list" allowBlank="1" showInputMessage="1" showErrorMessage="1" error="Opção inválida! 0,1,2 ou 3." sqref="V9:V37" xr:uid="{00000000-0002-0000-0B00-000003000000}">
      <formula1>"0,1,2,3"</formula1>
    </dataValidation>
    <dataValidation type="list" allowBlank="1" showInputMessage="1" showErrorMessage="1" error="Opção inválida" promptTitle="Há padrão suficiente" sqref="H9:H37 K9:K37" xr:uid="{00000000-0002-0000-0B00-000004000000}">
      <formula1>"0,1,2,3"</formula1>
    </dataValidation>
    <dataValidation type="list" allowBlank="1" showInputMessage="1" showErrorMessage="1" error="Opção inválida" promptTitle="Há padrão suficiente" sqref="P43 E8 J43 E38:E43 G43 P9:P37 J8:J38 G8:G38" xr:uid="{00000000-0002-0000-0B00-000005000000}">
      <formula1>"S,N,s,n"</formula1>
    </dataValidation>
    <dataValidation type="list" allowBlank="1" showInputMessage="1" showErrorMessage="1" error="Opção inválida" promptTitle="Há padrão suficiente" sqref="H8 Q8 K8 H38 K38 Q38 Q43 M43:N43 H43 K43 M8:N38" xr:uid="{00000000-0002-0000-0B00-000006000000}">
      <formula1>"S,N,NS,s,n,ns"</formula1>
    </dataValidation>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29" xr:uid="{00000000-0002-0000-0B00-000007000000}"/>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29" xr:uid="{00000000-0002-0000-0B00-000008000000}"/>
    <dataValidation type="list" allowBlank="1" showInputMessage="1" showErrorMessage="1" promptTitle="Bom quando" prompt="&quot;+&quot; Aumentar_x000a_&quot;=&quot; Manter _x000a_&quot;-&quot;  Diminuir" sqref="AA9:AA37" xr:uid="{00000000-0002-0000-0B00-000009000000}">
      <formula1>"+,=,-"</formula1>
    </dataValidation>
    <dataValidation type="list" allowBlank="1" showInputMessage="1" showErrorMessage="1" error="Opção inválida" sqref="T8 V8:W8 V38:W38 T38 S43:T43 S8:S38" xr:uid="{00000000-0002-0000-0B00-00000A000000}">
      <formula1>"MT,EF,mt,ef"</formula1>
    </dataValidation>
    <dataValidation type="list" allowBlank="1" showInputMessage="1" showErrorMessage="1" error="Opção inválida" promptTitle="Há padrão suficiente" sqref="E35:E37 P38 P8" xr:uid="{00000000-0002-0000-0B00-00000B000000}">
      <formula1>"S,N,s,n,NS,ns"</formula1>
    </dataValidation>
    <dataValidation allowBlank="1" showInputMessage="1" showErrorMessage="1" error="Opção inválida" sqref="T9:T37" xr:uid="{00000000-0002-0000-0B00-00000C000000}"/>
    <dataValidation type="list" allowBlank="1" showInputMessage="1" showErrorMessage="1" promptTitle="Informe PF ou OM" prompt="Descreva o PF ou a OM à Direita" sqref="B45:B48" xr:uid="{00000000-0002-0000-0B00-00000D000000}">
      <formula1>"PF,OM"</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9293A47D-7764-4825-91B3-43BD17E07F80}">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Planilha13"/>
  <dimension ref="A1:FS103"/>
  <sheetViews>
    <sheetView zoomScale="130" zoomScaleNormal="130" workbookViewId="0">
      <pane xSplit="16" ySplit="5" topLeftCell="Q13" activePane="bottomRight" state="frozen"/>
      <selection pane="topRight" activeCell="Q1" sqref="Q1"/>
      <selection pane="bottomLeft" activeCell="A6" sqref="A6"/>
      <selection pane="bottomRight" activeCell="D14" sqref="D13:D14"/>
    </sheetView>
  </sheetViews>
  <sheetFormatPr defaultColWidth="8.85546875" defaultRowHeight="15" x14ac:dyDescent="0.25"/>
  <cols>
    <col min="1" max="1" width="1.85546875" customWidth="1"/>
    <col min="2" max="2" width="8.28515625" style="217" customWidth="1"/>
    <col min="3" max="3" width="8.85546875" style="217" customWidth="1"/>
    <col min="4" max="4" width="30.140625" customWidth="1"/>
    <col min="5" max="5" width="4.140625" customWidth="1"/>
    <col min="6" max="6" width="1.5703125" customWidth="1"/>
    <col min="7" max="7" width="4.28515625" customWidth="1"/>
    <col min="8" max="8" width="4.42578125" customWidth="1"/>
    <col min="9" max="9" width="1.7109375" customWidth="1"/>
    <col min="10" max="10" width="3.85546875" customWidth="1"/>
    <col min="11" max="11" width="3.7109375" customWidth="1"/>
    <col min="12" max="12" width="14.5703125" customWidth="1"/>
    <col min="13" max="13" width="3.28515625" customWidth="1"/>
    <col min="14" max="14" width="5.28515625" customWidth="1"/>
    <col min="15" max="15" width="1.85546875" customWidth="1"/>
    <col min="16" max="16" width="4.140625" customWidth="1"/>
    <col min="17" max="17" width="3.7109375" customWidth="1"/>
    <col min="18" max="18" width="13.5703125" customWidth="1"/>
    <col min="19" max="19" width="5" customWidth="1"/>
    <col min="20" max="20" width="13.5703125" customWidth="1"/>
    <col min="21" max="21" width="1.7109375" customWidth="1"/>
    <col min="22" max="22" width="4.28515625" customWidth="1"/>
    <col min="23" max="23" width="12.7109375" customWidth="1"/>
    <col min="24" max="24" width="1.7109375" customWidth="1"/>
    <col min="25" max="25" width="5.140625" customWidth="1"/>
    <col min="26" max="26" width="1.28515625" customWidth="1"/>
    <col min="27" max="27" width="7.28515625" style="42" customWidth="1"/>
    <col min="28" max="31" width="10.42578125" style="42" customWidth="1"/>
    <col min="32" max="32" width="27.5703125" style="42" customWidth="1"/>
    <col min="33" max="33" width="11.85546875" style="42" customWidth="1"/>
    <col min="34" max="34" width="2.140625" style="42" customWidth="1"/>
    <col min="35" max="175" width="8.85546875" style="42"/>
  </cols>
  <sheetData>
    <row r="1" spans="1:175" ht="15.6" customHeight="1" x14ac:dyDescent="0.25">
      <c r="A1" s="6"/>
      <c r="B1" s="228"/>
      <c r="C1" s="173" t="str">
        <f>Capa!A1</f>
        <v>MEGplan MEGIA 2025</v>
      </c>
      <c r="D1" s="176"/>
      <c r="E1" s="311" t="s">
        <v>105</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50000000000001" customHeight="1" x14ac:dyDescent="0.25">
      <c r="A2" s="6"/>
      <c r="B2" s="280" t="str">
        <f>CONCATENATE("Item ",'Quadro Geral'!B35)</f>
        <v>Item 8.5 Relativos à força de trabalho</v>
      </c>
      <c r="C2" s="280"/>
      <c r="D2" s="281"/>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35" customHeight="1" x14ac:dyDescent="0.3">
      <c r="A3" s="6"/>
      <c r="B3" s="6"/>
      <c r="C3" s="6"/>
      <c r="D3" s="6"/>
      <c r="E3" s="229"/>
      <c r="F3" s="6"/>
      <c r="G3" s="373" t="s">
        <v>68</v>
      </c>
      <c r="H3" s="373"/>
      <c r="I3" s="373"/>
      <c r="J3" s="373"/>
      <c r="K3" s="373"/>
      <c r="L3" s="373"/>
      <c r="M3" s="373"/>
      <c r="N3" s="373"/>
      <c r="O3" s="373"/>
      <c r="P3" s="373"/>
      <c r="Q3" s="373"/>
      <c r="R3" s="373"/>
      <c r="S3" s="373"/>
      <c r="T3" s="373"/>
      <c r="U3" s="373"/>
      <c r="V3" s="373"/>
      <c r="W3" s="373"/>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35">
      <c r="A4" s="202"/>
      <c r="B4" s="372">
        <f>IF(COUNTIF($D8:$D37,"*")&gt;0,(COUNTIFS($D8:$D37,"*",$F8:$F37,"1",V8:V37,"&gt;=0")+COUNTIFS($D8:$D37,"*",$F8:$F37,"&lt;&gt;1",E8:E37,"*"))/COUNTIF($D8:$D37,"*"),0)</f>
        <v>0</v>
      </c>
      <c r="C4" s="372"/>
      <c r="D4" s="372"/>
      <c r="E4" s="229"/>
      <c r="F4" s="6"/>
      <c r="G4" s="374" t="s">
        <v>71</v>
      </c>
      <c r="H4" s="375"/>
      <c r="I4" s="182"/>
      <c r="J4" s="376" t="s">
        <v>72</v>
      </c>
      <c r="K4" s="376"/>
      <c r="L4" s="376"/>
      <c r="M4" s="376"/>
      <c r="N4" s="376"/>
      <c r="O4" s="182"/>
      <c r="P4" s="376" t="s">
        <v>73</v>
      </c>
      <c r="Q4" s="376"/>
      <c r="R4" s="376"/>
      <c r="S4" s="376"/>
      <c r="T4" s="376"/>
      <c r="U4" s="180"/>
      <c r="V4" s="377" t="s">
        <v>74</v>
      </c>
      <c r="W4" s="378"/>
      <c r="X4" s="180"/>
      <c r="Y4" s="180"/>
      <c r="Z4" s="180"/>
      <c r="AA4" s="366" t="s">
        <v>94</v>
      </c>
      <c r="AB4" s="367"/>
      <c r="AC4" s="367"/>
      <c r="AD4" s="367"/>
      <c r="AE4" s="367"/>
      <c r="AF4" s="367"/>
      <c r="AG4" s="368"/>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2.95" customHeight="1" x14ac:dyDescent="0.2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35" customHeight="1" x14ac:dyDescent="0.35">
      <c r="A6" s="181"/>
      <c r="B6" s="230" t="s">
        <v>69</v>
      </c>
      <c r="C6" s="231" t="s">
        <v>103</v>
      </c>
      <c r="D6" s="275" t="s">
        <v>70</v>
      </c>
      <c r="E6" s="276" t="s">
        <v>90</v>
      </c>
      <c r="F6" s="182"/>
      <c r="G6" s="236" t="s">
        <v>99</v>
      </c>
      <c r="H6" s="237" t="s">
        <v>91</v>
      </c>
      <c r="I6" s="182"/>
      <c r="J6" s="236" t="s">
        <v>97</v>
      </c>
      <c r="K6" s="237" t="s">
        <v>96</v>
      </c>
      <c r="L6" s="238" t="s">
        <v>75</v>
      </c>
      <c r="M6" s="236" t="s">
        <v>76</v>
      </c>
      <c r="N6" s="236" t="s">
        <v>77</v>
      </c>
      <c r="O6" s="182"/>
      <c r="P6" s="236" t="s">
        <v>98</v>
      </c>
      <c r="Q6" s="237" t="s">
        <v>92</v>
      </c>
      <c r="R6" s="238" t="s">
        <v>78</v>
      </c>
      <c r="S6" s="236" t="s">
        <v>79</v>
      </c>
      <c r="T6" s="238" t="s">
        <v>80</v>
      </c>
      <c r="U6" s="186"/>
      <c r="V6" s="237" t="s">
        <v>93</v>
      </c>
      <c r="W6" s="238" t="s">
        <v>81</v>
      </c>
      <c r="X6" s="186"/>
      <c r="Y6" s="239" t="s">
        <v>95</v>
      </c>
      <c r="Z6" s="186"/>
      <c r="AA6" s="249" t="s">
        <v>82</v>
      </c>
      <c r="AB6" s="250" t="s">
        <v>84</v>
      </c>
      <c r="AC6" s="250" t="s">
        <v>83</v>
      </c>
      <c r="AD6" s="250" t="s">
        <v>85</v>
      </c>
      <c r="AE6" s="250" t="s">
        <v>86</v>
      </c>
      <c r="AF6" s="250" t="s">
        <v>87</v>
      </c>
      <c r="AG6" s="251" t="s">
        <v>88</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8.95" customHeight="1" x14ac:dyDescent="0.25">
      <c r="A9" s="202">
        <v>8</v>
      </c>
      <c r="B9" s="221"/>
      <c r="C9" s="219"/>
      <c r="D9" s="203"/>
      <c r="E9" s="41"/>
      <c r="F9" s="225" t="str">
        <f t="shared" ref="F9:F36"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36" si="1">IF(AND(A9=8,NOT(ISBLANK(D9))),IF(OR(ISNUMBER(I9),ISNUMBER(O9),ISNUMBER(U9),ISNUMBER(X9)),AVERAGE(I9,O9,U9,X9),0),"")</f>
        <v/>
      </c>
      <c r="Z9" s="200"/>
      <c r="AA9" s="205"/>
      <c r="AB9" s="55"/>
      <c r="AC9" s="205"/>
      <c r="AD9" s="205"/>
      <c r="AE9" s="205"/>
      <c r="AF9" s="205"/>
      <c r="AG9" s="206"/>
      <c r="AH9" s="44"/>
    </row>
    <row r="10" spans="1:175" ht="18.95" customHeight="1" x14ac:dyDescent="0.25">
      <c r="A10" s="202">
        <v>8</v>
      </c>
      <c r="B10" s="221"/>
      <c r="C10" s="219"/>
      <c r="D10" s="203"/>
      <c r="E10" s="41"/>
      <c r="F10" s="225" t="str">
        <f t="shared" si="0"/>
        <v/>
      </c>
      <c r="G10" s="41"/>
      <c r="H10" s="41"/>
      <c r="I10" s="241" t="str">
        <f t="shared" ref="I10:I27" si="2">IF(G10="S",IF(H10=3,1,IF(H10=2,0.7,IF(H10=1,0.3,0))),"")</f>
        <v/>
      </c>
      <c r="J10" s="41"/>
      <c r="K10" s="41"/>
      <c r="L10" s="41"/>
      <c r="M10" s="41"/>
      <c r="N10" s="41"/>
      <c r="O10" s="241" t="str">
        <f t="shared" ref="O10:O27" si="3">IF(AND($F10=1,J10="S"),IF(K10=3,1,IF(K10=2,0.6,IF(K10=1,0.3,0))),"")</f>
        <v/>
      </c>
      <c r="P10" s="41"/>
      <c r="Q10" s="41"/>
      <c r="R10" s="41"/>
      <c r="S10" s="41"/>
      <c r="T10" s="41"/>
      <c r="U10" s="241" t="str">
        <f t="shared" ref="U10:U27" si="4">IF(AND($F10=1,P10="S"),IF(Q10=3,1,IF(Q10=2,0.6,IF(Q10=1,0.3,0))),"")</f>
        <v/>
      </c>
      <c r="V10" s="240"/>
      <c r="W10" s="240"/>
      <c r="X10" s="241" t="str">
        <f t="shared" ref="X10:X27" si="5">IF($F10=1,IF(V10=3,1,IF(V10=2,0.6,IF(V10=1,0.3,0))),"")</f>
        <v/>
      </c>
      <c r="Y10" s="277" t="str">
        <f t="shared" ref="Y10:Y27" si="6">IF(AND(A10=8,NOT(ISBLANK(D10))),IF(OR(ISNUMBER(I10),ISNUMBER(O10),ISNUMBER(U10),ISNUMBER(X10)),AVERAGE(I10,O10,U10,X10),0),"")</f>
        <v/>
      </c>
      <c r="Z10" s="200"/>
      <c r="AA10" s="205"/>
      <c r="AB10" s="55"/>
      <c r="AC10" s="205"/>
      <c r="AD10" s="205"/>
      <c r="AE10" s="205"/>
      <c r="AF10" s="205"/>
      <c r="AG10" s="206"/>
      <c r="AH10" s="44"/>
    </row>
    <row r="11" spans="1:175" ht="18.95"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6"/>
        <v/>
      </c>
      <c r="Z11" s="200"/>
      <c r="AA11" s="205"/>
      <c r="AB11" s="55"/>
      <c r="AC11" s="205"/>
      <c r="AD11" s="205"/>
      <c r="AE11" s="205"/>
      <c r="AF11" s="205"/>
      <c r="AG11" s="206"/>
      <c r="AH11" s="44"/>
    </row>
    <row r="12" spans="1:175" ht="18.95"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6"/>
        <v/>
      </c>
      <c r="Z12" s="200"/>
      <c r="AA12" s="205"/>
      <c r="AB12" s="55"/>
      <c r="AC12" s="205"/>
      <c r="AD12" s="205"/>
      <c r="AE12" s="205"/>
      <c r="AF12" s="205"/>
      <c r="AG12" s="206"/>
      <c r="AH12" s="44"/>
    </row>
    <row r="13" spans="1:175" ht="18.95"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6"/>
        <v/>
      </c>
      <c r="Z13" s="200"/>
      <c r="AA13" s="205"/>
      <c r="AB13" s="55"/>
      <c r="AC13" s="205"/>
      <c r="AD13" s="205"/>
      <c r="AE13" s="205"/>
      <c r="AF13" s="205"/>
      <c r="AG13" s="206"/>
      <c r="AH13" s="44"/>
    </row>
    <row r="14" spans="1:175" ht="18.95" customHeight="1"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6"/>
        <v/>
      </c>
      <c r="Z14" s="200"/>
      <c r="AA14" s="205"/>
      <c r="AB14" s="55"/>
      <c r="AC14" s="205"/>
      <c r="AD14" s="205"/>
      <c r="AE14" s="205"/>
      <c r="AF14" s="205"/>
      <c r="AG14" s="206"/>
      <c r="AH14" s="44"/>
    </row>
    <row r="15" spans="1:175" ht="18.95" customHeight="1"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6"/>
        <v/>
      </c>
      <c r="Z15" s="200"/>
      <c r="AA15" s="205"/>
      <c r="AB15" s="55"/>
      <c r="AC15" s="205"/>
      <c r="AD15" s="205"/>
      <c r="AE15" s="205"/>
      <c r="AF15" s="205"/>
      <c r="AG15" s="206"/>
      <c r="AH15" s="44"/>
    </row>
    <row r="16" spans="1:175" ht="18.95" customHeight="1" x14ac:dyDescent="0.25">
      <c r="A16" s="202">
        <v>8</v>
      </c>
      <c r="B16" s="221"/>
      <c r="C16" s="219"/>
      <c r="D16" s="203"/>
      <c r="E16" s="41"/>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6"/>
        <v/>
      </c>
      <c r="Z16" s="200"/>
      <c r="AA16" s="205"/>
      <c r="AB16" s="55"/>
      <c r="AC16" s="205"/>
      <c r="AD16" s="205"/>
      <c r="AE16" s="205"/>
      <c r="AF16" s="205"/>
      <c r="AG16" s="206"/>
      <c r="AH16" s="44"/>
    </row>
    <row r="17" spans="1:34" ht="18.95" customHeight="1" x14ac:dyDescent="0.25">
      <c r="A17" s="202">
        <v>8</v>
      </c>
      <c r="B17" s="221"/>
      <c r="C17" s="219"/>
      <c r="D17" s="203"/>
      <c r="E17" s="41"/>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6"/>
        <v/>
      </c>
      <c r="Z17" s="200"/>
      <c r="AA17" s="205"/>
      <c r="AB17" s="55"/>
      <c r="AC17" s="205"/>
      <c r="AD17" s="205"/>
      <c r="AE17" s="205"/>
      <c r="AF17" s="205"/>
      <c r="AG17" s="206"/>
      <c r="AH17" s="44"/>
    </row>
    <row r="18" spans="1:34" ht="18.95" customHeight="1" x14ac:dyDescent="0.25">
      <c r="A18" s="202">
        <v>8</v>
      </c>
      <c r="B18" s="221"/>
      <c r="C18" s="219"/>
      <c r="D18" s="203"/>
      <c r="E18" s="41"/>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6"/>
        <v/>
      </c>
      <c r="Z18" s="200"/>
      <c r="AA18" s="205"/>
      <c r="AB18" s="55"/>
      <c r="AC18" s="205"/>
      <c r="AD18" s="205"/>
      <c r="AE18" s="205"/>
      <c r="AF18" s="205"/>
      <c r="AG18" s="206"/>
      <c r="AH18" s="44"/>
    </row>
    <row r="19" spans="1:34" ht="18.95" customHeight="1" x14ac:dyDescent="0.25">
      <c r="A19" s="202">
        <v>8</v>
      </c>
      <c r="B19" s="221"/>
      <c r="C19" s="219"/>
      <c r="D19" s="203"/>
      <c r="E19" s="41"/>
      <c r="F19" s="225" t="str">
        <f t="shared" si="0"/>
        <v/>
      </c>
      <c r="G19" s="41"/>
      <c r="H19" s="41"/>
      <c r="I19" s="241" t="str">
        <f t="shared" si="2"/>
        <v/>
      </c>
      <c r="J19" s="41"/>
      <c r="K19" s="41"/>
      <c r="L19" s="41"/>
      <c r="M19" s="41"/>
      <c r="N19" s="41"/>
      <c r="O19" s="241" t="str">
        <f t="shared" si="3"/>
        <v/>
      </c>
      <c r="P19" s="41"/>
      <c r="Q19" s="41"/>
      <c r="R19" s="41"/>
      <c r="S19" s="41"/>
      <c r="T19" s="41"/>
      <c r="U19" s="241" t="str">
        <f t="shared" si="4"/>
        <v/>
      </c>
      <c r="V19" s="240"/>
      <c r="W19" s="240"/>
      <c r="X19" s="241" t="str">
        <f t="shared" si="5"/>
        <v/>
      </c>
      <c r="Y19" s="277" t="str">
        <f t="shared" si="6"/>
        <v/>
      </c>
      <c r="Z19" s="200"/>
      <c r="AA19" s="205"/>
      <c r="AB19" s="55"/>
      <c r="AC19" s="205"/>
      <c r="AD19" s="205"/>
      <c r="AE19" s="205"/>
      <c r="AF19" s="205"/>
      <c r="AG19" s="206"/>
      <c r="AH19" s="44"/>
    </row>
    <row r="20" spans="1:34" ht="18.95" customHeight="1" x14ac:dyDescent="0.25">
      <c r="A20" s="202">
        <v>8</v>
      </c>
      <c r="B20" s="221"/>
      <c r="C20" s="219"/>
      <c r="D20" s="203"/>
      <c r="E20" s="41"/>
      <c r="F20" s="225" t="str">
        <f t="shared" si="0"/>
        <v/>
      </c>
      <c r="G20" s="41"/>
      <c r="H20" s="41"/>
      <c r="I20" s="241" t="str">
        <f t="shared" si="2"/>
        <v/>
      </c>
      <c r="J20" s="41"/>
      <c r="K20" s="41"/>
      <c r="L20" s="41"/>
      <c r="M20" s="41"/>
      <c r="N20" s="41"/>
      <c r="O20" s="241" t="str">
        <f t="shared" si="3"/>
        <v/>
      </c>
      <c r="P20" s="41"/>
      <c r="Q20" s="41"/>
      <c r="R20" s="41"/>
      <c r="S20" s="41"/>
      <c r="T20" s="41"/>
      <c r="U20" s="241" t="str">
        <f t="shared" si="4"/>
        <v/>
      </c>
      <c r="V20" s="240"/>
      <c r="W20" s="240"/>
      <c r="X20" s="241" t="str">
        <f t="shared" si="5"/>
        <v/>
      </c>
      <c r="Y20" s="277" t="str">
        <f t="shared" si="6"/>
        <v/>
      </c>
      <c r="Z20" s="200"/>
      <c r="AA20" s="205"/>
      <c r="AB20" s="55"/>
      <c r="AC20" s="205"/>
      <c r="AD20" s="205"/>
      <c r="AE20" s="205"/>
      <c r="AF20" s="205"/>
      <c r="AG20" s="206"/>
      <c r="AH20" s="44"/>
    </row>
    <row r="21" spans="1:34" ht="18.95" customHeight="1" x14ac:dyDescent="0.25">
      <c r="A21" s="202">
        <v>8</v>
      </c>
      <c r="B21" s="221"/>
      <c r="C21" s="219"/>
      <c r="D21" s="203"/>
      <c r="E21" s="41"/>
      <c r="F21" s="225" t="str">
        <f t="shared" si="0"/>
        <v/>
      </c>
      <c r="G21" s="41"/>
      <c r="H21" s="41"/>
      <c r="I21" s="241" t="str">
        <f t="shared" si="2"/>
        <v/>
      </c>
      <c r="J21" s="41"/>
      <c r="K21" s="41"/>
      <c r="L21" s="41"/>
      <c r="M21" s="41"/>
      <c r="N21" s="41"/>
      <c r="O21" s="241" t="str">
        <f t="shared" si="3"/>
        <v/>
      </c>
      <c r="P21" s="41"/>
      <c r="Q21" s="41"/>
      <c r="R21" s="41"/>
      <c r="S21" s="41"/>
      <c r="T21" s="41"/>
      <c r="U21" s="241" t="str">
        <f t="shared" si="4"/>
        <v/>
      </c>
      <c r="V21" s="240"/>
      <c r="W21" s="240"/>
      <c r="X21" s="241" t="str">
        <f t="shared" si="5"/>
        <v/>
      </c>
      <c r="Y21" s="277" t="str">
        <f t="shared" si="6"/>
        <v/>
      </c>
      <c r="Z21" s="200"/>
      <c r="AA21" s="205"/>
      <c r="AB21" s="55"/>
      <c r="AC21" s="205"/>
      <c r="AD21" s="205"/>
      <c r="AE21" s="205"/>
      <c r="AF21" s="205"/>
      <c r="AG21" s="206"/>
      <c r="AH21" s="44"/>
    </row>
    <row r="22" spans="1:34" ht="18.95" customHeight="1" x14ac:dyDescent="0.25">
      <c r="A22" s="202">
        <v>8</v>
      </c>
      <c r="B22" s="221"/>
      <c r="C22" s="219"/>
      <c r="D22" s="203"/>
      <c r="E22" s="41"/>
      <c r="F22" s="225" t="str">
        <f t="shared" si="0"/>
        <v/>
      </c>
      <c r="G22" s="41"/>
      <c r="H22" s="41"/>
      <c r="I22" s="241" t="str">
        <f t="shared" si="2"/>
        <v/>
      </c>
      <c r="J22" s="41"/>
      <c r="K22" s="41"/>
      <c r="L22" s="41"/>
      <c r="M22" s="41"/>
      <c r="N22" s="41"/>
      <c r="O22" s="241" t="str">
        <f t="shared" si="3"/>
        <v/>
      </c>
      <c r="P22" s="41"/>
      <c r="Q22" s="41"/>
      <c r="R22" s="41"/>
      <c r="S22" s="41"/>
      <c r="T22" s="41"/>
      <c r="U22" s="241" t="str">
        <f t="shared" si="4"/>
        <v/>
      </c>
      <c r="V22" s="240"/>
      <c r="W22" s="240"/>
      <c r="X22" s="241" t="str">
        <f t="shared" si="5"/>
        <v/>
      </c>
      <c r="Y22" s="277" t="str">
        <f t="shared" si="6"/>
        <v/>
      </c>
      <c r="Z22" s="200"/>
      <c r="AA22" s="205"/>
      <c r="AB22" s="55"/>
      <c r="AC22" s="205"/>
      <c r="AD22" s="205"/>
      <c r="AE22" s="205"/>
      <c r="AF22" s="205"/>
      <c r="AG22" s="206"/>
      <c r="AH22" s="44"/>
    </row>
    <row r="23" spans="1:34" ht="18.95" customHeight="1" x14ac:dyDescent="0.25">
      <c r="A23" s="202">
        <v>8</v>
      </c>
      <c r="B23" s="221"/>
      <c r="C23" s="219"/>
      <c r="D23" s="203"/>
      <c r="E23" s="41"/>
      <c r="F23" s="225" t="str">
        <f t="shared" si="0"/>
        <v/>
      </c>
      <c r="G23" s="41"/>
      <c r="H23" s="41"/>
      <c r="I23" s="241" t="str">
        <f t="shared" si="2"/>
        <v/>
      </c>
      <c r="J23" s="41"/>
      <c r="K23" s="41"/>
      <c r="L23" s="41"/>
      <c r="M23" s="41"/>
      <c r="N23" s="41"/>
      <c r="O23" s="241" t="str">
        <f t="shared" si="3"/>
        <v/>
      </c>
      <c r="P23" s="41"/>
      <c r="Q23" s="41"/>
      <c r="R23" s="41"/>
      <c r="S23" s="41"/>
      <c r="T23" s="41"/>
      <c r="U23" s="241" t="str">
        <f t="shared" si="4"/>
        <v/>
      </c>
      <c r="V23" s="240"/>
      <c r="W23" s="240"/>
      <c r="X23" s="241" t="str">
        <f t="shared" si="5"/>
        <v/>
      </c>
      <c r="Y23" s="277" t="str">
        <f t="shared" si="6"/>
        <v/>
      </c>
      <c r="Z23" s="200"/>
      <c r="AA23" s="205"/>
      <c r="AB23" s="55"/>
      <c r="AC23" s="205"/>
      <c r="AD23" s="205"/>
      <c r="AE23" s="205"/>
      <c r="AF23" s="205"/>
      <c r="AG23" s="206"/>
      <c r="AH23" s="44"/>
    </row>
    <row r="24" spans="1:34" ht="18.95" customHeight="1" x14ac:dyDescent="0.25">
      <c r="A24" s="202">
        <v>8</v>
      </c>
      <c r="B24" s="221"/>
      <c r="C24" s="219"/>
      <c r="D24" s="203"/>
      <c r="E24" s="41"/>
      <c r="F24" s="225" t="str">
        <f t="shared" si="0"/>
        <v/>
      </c>
      <c r="G24" s="41"/>
      <c r="H24" s="41"/>
      <c r="I24" s="241" t="str">
        <f t="shared" si="2"/>
        <v/>
      </c>
      <c r="J24" s="41"/>
      <c r="K24" s="41"/>
      <c r="L24" s="41"/>
      <c r="M24" s="41"/>
      <c r="N24" s="41"/>
      <c r="O24" s="241" t="str">
        <f t="shared" si="3"/>
        <v/>
      </c>
      <c r="P24" s="41"/>
      <c r="Q24" s="41"/>
      <c r="R24" s="41"/>
      <c r="S24" s="41"/>
      <c r="T24" s="41"/>
      <c r="U24" s="241" t="str">
        <f t="shared" si="4"/>
        <v/>
      </c>
      <c r="V24" s="240"/>
      <c r="W24" s="240"/>
      <c r="X24" s="241" t="str">
        <f t="shared" si="5"/>
        <v/>
      </c>
      <c r="Y24" s="277" t="str">
        <f t="shared" si="6"/>
        <v/>
      </c>
      <c r="Z24" s="200"/>
      <c r="AA24" s="205"/>
      <c r="AB24" s="55"/>
      <c r="AC24" s="205"/>
      <c r="AD24" s="205"/>
      <c r="AE24" s="205"/>
      <c r="AF24" s="205"/>
      <c r="AG24" s="206"/>
      <c r="AH24" s="44"/>
    </row>
    <row r="25" spans="1:34" ht="18.95" customHeight="1" x14ac:dyDescent="0.25">
      <c r="A25" s="202">
        <v>8</v>
      </c>
      <c r="B25" s="221"/>
      <c r="C25" s="219"/>
      <c r="D25" s="203"/>
      <c r="E25" s="41"/>
      <c r="F25" s="225" t="str">
        <f t="shared" si="0"/>
        <v/>
      </c>
      <c r="G25" s="41"/>
      <c r="H25" s="41"/>
      <c r="I25" s="241" t="str">
        <f t="shared" si="2"/>
        <v/>
      </c>
      <c r="J25" s="41"/>
      <c r="K25" s="41"/>
      <c r="L25" s="41"/>
      <c r="M25" s="41"/>
      <c r="N25" s="41"/>
      <c r="O25" s="241" t="str">
        <f t="shared" si="3"/>
        <v/>
      </c>
      <c r="P25" s="41"/>
      <c r="Q25" s="41"/>
      <c r="R25" s="41"/>
      <c r="S25" s="41"/>
      <c r="T25" s="41"/>
      <c r="U25" s="241" t="str">
        <f t="shared" si="4"/>
        <v/>
      </c>
      <c r="V25" s="240"/>
      <c r="W25" s="240"/>
      <c r="X25" s="241" t="str">
        <f t="shared" si="5"/>
        <v/>
      </c>
      <c r="Y25" s="277" t="str">
        <f t="shared" si="6"/>
        <v/>
      </c>
      <c r="Z25" s="200"/>
      <c r="AA25" s="205"/>
      <c r="AB25" s="55"/>
      <c r="AC25" s="205"/>
      <c r="AD25" s="205"/>
      <c r="AE25" s="205"/>
      <c r="AF25" s="205"/>
      <c r="AG25" s="206"/>
      <c r="AH25" s="44"/>
    </row>
    <row r="26" spans="1:34" ht="18.95" customHeight="1" x14ac:dyDescent="0.25">
      <c r="A26" s="202">
        <v>8</v>
      </c>
      <c r="B26" s="221"/>
      <c r="C26" s="219"/>
      <c r="D26" s="203"/>
      <c r="E26" s="41"/>
      <c r="F26" s="225" t="str">
        <f t="shared" si="0"/>
        <v/>
      </c>
      <c r="G26" s="41"/>
      <c r="H26" s="41"/>
      <c r="I26" s="241" t="str">
        <f t="shared" si="2"/>
        <v/>
      </c>
      <c r="J26" s="41"/>
      <c r="K26" s="41"/>
      <c r="L26" s="41"/>
      <c r="M26" s="41"/>
      <c r="N26" s="41"/>
      <c r="O26" s="241" t="str">
        <f t="shared" si="3"/>
        <v/>
      </c>
      <c r="P26" s="41"/>
      <c r="Q26" s="41"/>
      <c r="R26" s="41"/>
      <c r="S26" s="41"/>
      <c r="T26" s="41"/>
      <c r="U26" s="241" t="str">
        <f t="shared" si="4"/>
        <v/>
      </c>
      <c r="V26" s="240"/>
      <c r="W26" s="240"/>
      <c r="X26" s="241" t="str">
        <f t="shared" si="5"/>
        <v/>
      </c>
      <c r="Y26" s="277" t="str">
        <f t="shared" si="6"/>
        <v/>
      </c>
      <c r="Z26" s="200"/>
      <c r="AA26" s="205"/>
      <c r="AB26" s="55"/>
      <c r="AC26" s="205"/>
      <c r="AD26" s="205"/>
      <c r="AE26" s="205"/>
      <c r="AF26" s="205"/>
      <c r="AG26" s="206"/>
      <c r="AH26" s="44"/>
    </row>
    <row r="27" spans="1:34" ht="18.95" customHeight="1" x14ac:dyDescent="0.25">
      <c r="A27" s="202">
        <v>8</v>
      </c>
      <c r="B27" s="221"/>
      <c r="C27" s="219"/>
      <c r="D27" s="203"/>
      <c r="E27" s="41"/>
      <c r="F27" s="225" t="str">
        <f t="shared" si="0"/>
        <v/>
      </c>
      <c r="G27" s="41"/>
      <c r="H27" s="41"/>
      <c r="I27" s="241" t="str">
        <f t="shared" si="2"/>
        <v/>
      </c>
      <c r="J27" s="41"/>
      <c r="K27" s="41"/>
      <c r="L27" s="41"/>
      <c r="M27" s="41"/>
      <c r="N27" s="41"/>
      <c r="O27" s="241" t="str">
        <f t="shared" si="3"/>
        <v/>
      </c>
      <c r="P27" s="41"/>
      <c r="Q27" s="41"/>
      <c r="R27" s="41"/>
      <c r="S27" s="41"/>
      <c r="T27" s="41"/>
      <c r="U27" s="241" t="str">
        <f t="shared" si="4"/>
        <v/>
      </c>
      <c r="V27" s="240"/>
      <c r="W27" s="240"/>
      <c r="X27" s="241" t="str">
        <f t="shared" si="5"/>
        <v/>
      </c>
      <c r="Y27" s="277" t="str">
        <f t="shared" si="6"/>
        <v/>
      </c>
      <c r="Z27" s="200"/>
      <c r="AA27" s="205"/>
      <c r="AB27" s="55"/>
      <c r="AC27" s="205"/>
      <c r="AD27" s="205"/>
      <c r="AE27" s="205"/>
      <c r="AF27" s="205"/>
      <c r="AG27" s="206"/>
      <c r="AH27" s="44"/>
    </row>
    <row r="28" spans="1:34" ht="20.25" customHeight="1" x14ac:dyDescent="0.25">
      <c r="A28" s="202">
        <v>8</v>
      </c>
      <c r="B28" s="221"/>
      <c r="C28" s="219"/>
      <c r="D28" s="203"/>
      <c r="E28" s="41"/>
      <c r="F28" s="225" t="str">
        <f t="shared" si="0"/>
        <v/>
      </c>
      <c r="G28" s="41"/>
      <c r="H28" s="41"/>
      <c r="I28" s="241" t="str">
        <f t="shared" ref="I28:I36" si="7">IF(G28="S",IF(H28=3,1,IF(H28=2,0.7,IF(H28=1,0.3,0))),"")</f>
        <v/>
      </c>
      <c r="J28" s="41"/>
      <c r="K28" s="41"/>
      <c r="L28" s="41"/>
      <c r="M28" s="41"/>
      <c r="N28" s="41"/>
      <c r="O28" s="241" t="str">
        <f t="shared" ref="O28:O41" si="8">IF(AND($F28=1,J28="S"),IF(K28=3,1,IF(K28=2,0.6,IF(K28=1,0.3,0))),"")</f>
        <v/>
      </c>
      <c r="P28" s="41"/>
      <c r="Q28" s="41"/>
      <c r="R28" s="41"/>
      <c r="S28" s="41"/>
      <c r="T28" s="41"/>
      <c r="U28" s="241" t="str">
        <f t="shared" ref="U28:U37" si="9">IF(AND($F28=1,P28="S"),IF(Q28=3,1,IF(Q28=2,0.6,IF(Q28=1,0.3,0))),"")</f>
        <v/>
      </c>
      <c r="V28" s="240"/>
      <c r="W28" s="240"/>
      <c r="X28" s="241" t="str">
        <f t="shared" ref="X28:X37" si="10">IF($F28=1,IF(V28=3,1,IF(V28=2,0.6,IF(V28=1,0.3,0))),"")</f>
        <v/>
      </c>
      <c r="Y28" s="277" t="str">
        <f t="shared" si="1"/>
        <v/>
      </c>
      <c r="Z28" s="200"/>
      <c r="AA28" s="205"/>
      <c r="AB28" s="55"/>
      <c r="AC28" s="205"/>
      <c r="AD28" s="205"/>
      <c r="AE28" s="205"/>
      <c r="AF28" s="205"/>
      <c r="AG28" s="206"/>
      <c r="AH28" s="44"/>
    </row>
    <row r="29" spans="1:34" ht="18.95" customHeight="1" x14ac:dyDescent="0.25">
      <c r="A29" s="202">
        <v>8</v>
      </c>
      <c r="B29" s="221"/>
      <c r="C29" s="219"/>
      <c r="D29" s="203"/>
      <c r="E29" s="41"/>
      <c r="F29" s="225" t="str">
        <f t="shared" si="0"/>
        <v/>
      </c>
      <c r="G29" s="41"/>
      <c r="H29" s="41"/>
      <c r="I29" s="241" t="str">
        <f t="shared" si="7"/>
        <v/>
      </c>
      <c r="J29" s="41"/>
      <c r="K29" s="41"/>
      <c r="L29" s="41"/>
      <c r="M29" s="41"/>
      <c r="N29" s="41"/>
      <c r="O29" s="241" t="str">
        <f t="shared" si="8"/>
        <v/>
      </c>
      <c r="P29" s="41"/>
      <c r="Q29" s="41"/>
      <c r="R29" s="41"/>
      <c r="S29" s="41"/>
      <c r="T29" s="41"/>
      <c r="U29" s="241" t="str">
        <f t="shared" si="9"/>
        <v/>
      </c>
      <c r="V29" s="240"/>
      <c r="W29" s="240"/>
      <c r="X29" s="241" t="str">
        <f t="shared" si="10"/>
        <v/>
      </c>
      <c r="Y29" s="277" t="str">
        <f t="shared" si="1"/>
        <v/>
      </c>
      <c r="Z29" s="200"/>
      <c r="AA29" s="205"/>
      <c r="AB29" s="205"/>
      <c r="AC29" s="205"/>
      <c r="AD29" s="205"/>
      <c r="AE29" s="205"/>
      <c r="AF29" s="205"/>
      <c r="AG29" s="206"/>
      <c r="AH29" s="44"/>
    </row>
    <row r="30" spans="1:34" ht="21.95" customHeight="1" x14ac:dyDescent="0.25">
      <c r="A30" s="202">
        <v>8</v>
      </c>
      <c r="B30" s="221"/>
      <c r="C30" s="219"/>
      <c r="D30" s="203"/>
      <c r="E30" s="41"/>
      <c r="F30" s="225" t="str">
        <f t="shared" si="0"/>
        <v/>
      </c>
      <c r="G30" s="41"/>
      <c r="H30" s="41"/>
      <c r="I30" s="241" t="str">
        <f t="shared" si="7"/>
        <v/>
      </c>
      <c r="J30" s="41"/>
      <c r="K30" s="41"/>
      <c r="L30" s="41"/>
      <c r="M30" s="41"/>
      <c r="N30" s="41"/>
      <c r="O30" s="241" t="str">
        <f t="shared" si="8"/>
        <v/>
      </c>
      <c r="P30" s="41"/>
      <c r="Q30" s="41"/>
      <c r="R30" s="41"/>
      <c r="S30" s="41"/>
      <c r="T30" s="41"/>
      <c r="U30" s="241" t="str">
        <f t="shared" si="9"/>
        <v/>
      </c>
      <c r="V30" s="240"/>
      <c r="W30" s="240"/>
      <c r="X30" s="241" t="str">
        <f t="shared" si="10"/>
        <v/>
      </c>
      <c r="Y30" s="277" t="str">
        <f t="shared" si="1"/>
        <v/>
      </c>
      <c r="Z30" s="200"/>
      <c r="AA30" s="205"/>
      <c r="AB30" s="205"/>
      <c r="AC30" s="205"/>
      <c r="AD30" s="205"/>
      <c r="AE30" s="205"/>
      <c r="AF30" s="205"/>
      <c r="AG30" s="206"/>
      <c r="AH30" s="44"/>
    </row>
    <row r="31" spans="1:34" ht="20.100000000000001" customHeight="1" x14ac:dyDescent="0.25">
      <c r="A31" s="202">
        <v>8</v>
      </c>
      <c r="B31" s="221"/>
      <c r="C31" s="219"/>
      <c r="D31" s="203"/>
      <c r="E31" s="41"/>
      <c r="F31" s="225" t="str">
        <f t="shared" si="0"/>
        <v/>
      </c>
      <c r="G31" s="41"/>
      <c r="H31" s="41"/>
      <c r="I31" s="241" t="str">
        <f t="shared" si="7"/>
        <v/>
      </c>
      <c r="J31" s="41"/>
      <c r="K31" s="41"/>
      <c r="L31" s="41"/>
      <c r="M31" s="41"/>
      <c r="N31" s="41"/>
      <c r="O31" s="241" t="str">
        <f t="shared" si="8"/>
        <v/>
      </c>
      <c r="P31" s="41"/>
      <c r="Q31" s="41"/>
      <c r="R31" s="41"/>
      <c r="S31" s="41"/>
      <c r="T31" s="41"/>
      <c r="U31" s="241" t="str">
        <f t="shared" si="9"/>
        <v/>
      </c>
      <c r="V31" s="240"/>
      <c r="W31" s="240"/>
      <c r="X31" s="241" t="str">
        <f t="shared" si="10"/>
        <v/>
      </c>
      <c r="Y31" s="277" t="str">
        <f t="shared" si="1"/>
        <v/>
      </c>
      <c r="Z31" s="200"/>
      <c r="AA31" s="205"/>
      <c r="AB31" s="205"/>
      <c r="AC31" s="205"/>
      <c r="AD31" s="205"/>
      <c r="AE31" s="205"/>
      <c r="AF31" s="205"/>
      <c r="AG31" s="206"/>
      <c r="AH31" s="44"/>
    </row>
    <row r="32" spans="1:34" ht="15.75" x14ac:dyDescent="0.25">
      <c r="A32" s="202">
        <v>8</v>
      </c>
      <c r="B32" s="221"/>
      <c r="C32" s="219"/>
      <c r="D32" s="203"/>
      <c r="E32" s="41"/>
      <c r="F32" s="225" t="str">
        <f t="shared" si="0"/>
        <v/>
      </c>
      <c r="G32" s="41"/>
      <c r="H32" s="41"/>
      <c r="I32" s="241" t="str">
        <f t="shared" si="7"/>
        <v/>
      </c>
      <c r="J32" s="41"/>
      <c r="K32" s="41"/>
      <c r="L32" s="41"/>
      <c r="M32" s="41"/>
      <c r="N32" s="41"/>
      <c r="O32" s="241" t="str">
        <f t="shared" si="8"/>
        <v/>
      </c>
      <c r="P32" s="41"/>
      <c r="Q32" s="41"/>
      <c r="R32" s="41"/>
      <c r="S32" s="41"/>
      <c r="T32" s="41"/>
      <c r="U32" s="241" t="str">
        <f t="shared" si="9"/>
        <v/>
      </c>
      <c r="V32" s="240"/>
      <c r="W32" s="240"/>
      <c r="X32" s="241" t="str">
        <f t="shared" si="10"/>
        <v/>
      </c>
      <c r="Y32" s="277" t="str">
        <f t="shared" si="1"/>
        <v/>
      </c>
      <c r="Z32" s="200"/>
      <c r="AA32" s="205"/>
      <c r="AB32" s="205"/>
      <c r="AC32" s="205"/>
      <c r="AD32" s="205"/>
      <c r="AE32" s="205"/>
      <c r="AF32" s="205"/>
      <c r="AG32" s="206"/>
      <c r="AH32" s="44"/>
    </row>
    <row r="33" spans="1:175" ht="15.75" x14ac:dyDescent="0.25">
      <c r="A33" s="202">
        <v>8</v>
      </c>
      <c r="B33" s="221"/>
      <c r="C33" s="219"/>
      <c r="D33" s="203"/>
      <c r="E33" s="41"/>
      <c r="F33" s="225" t="str">
        <f t="shared" si="0"/>
        <v/>
      </c>
      <c r="G33" s="41"/>
      <c r="H33" s="41"/>
      <c r="I33" s="241" t="str">
        <f t="shared" si="7"/>
        <v/>
      </c>
      <c r="J33" s="41"/>
      <c r="K33" s="41"/>
      <c r="L33" s="41"/>
      <c r="M33" s="41"/>
      <c r="N33" s="41"/>
      <c r="O33" s="241" t="str">
        <f t="shared" si="8"/>
        <v/>
      </c>
      <c r="P33" s="41"/>
      <c r="Q33" s="41"/>
      <c r="R33" s="41"/>
      <c r="S33" s="41"/>
      <c r="T33" s="41"/>
      <c r="U33" s="241" t="str">
        <f t="shared" si="9"/>
        <v/>
      </c>
      <c r="V33" s="240"/>
      <c r="W33" s="240"/>
      <c r="X33" s="241" t="str">
        <f t="shared" si="10"/>
        <v/>
      </c>
      <c r="Y33" s="277" t="str">
        <f t="shared" si="1"/>
        <v/>
      </c>
      <c r="Z33" s="200"/>
      <c r="AA33" s="205"/>
      <c r="AB33" s="205"/>
      <c r="AC33" s="205"/>
      <c r="AD33" s="205"/>
      <c r="AE33" s="205"/>
      <c r="AF33" s="205"/>
      <c r="AG33" s="206"/>
      <c r="AH33" s="44"/>
    </row>
    <row r="34" spans="1:175" ht="15.75" x14ac:dyDescent="0.25">
      <c r="A34" s="202">
        <v>8</v>
      </c>
      <c r="B34" s="221"/>
      <c r="C34" s="219"/>
      <c r="D34" s="203"/>
      <c r="E34" s="204"/>
      <c r="F34" s="225" t="str">
        <f t="shared" si="0"/>
        <v/>
      </c>
      <c r="G34" s="41"/>
      <c r="H34" s="41"/>
      <c r="I34" s="241" t="str">
        <f t="shared" si="7"/>
        <v/>
      </c>
      <c r="J34" s="41"/>
      <c r="K34" s="41"/>
      <c r="L34" s="41"/>
      <c r="M34" s="41"/>
      <c r="N34" s="41"/>
      <c r="O34" s="241" t="str">
        <f t="shared" si="8"/>
        <v/>
      </c>
      <c r="P34" s="41"/>
      <c r="Q34" s="41"/>
      <c r="R34" s="41"/>
      <c r="S34" s="41"/>
      <c r="T34" s="41"/>
      <c r="U34" s="241" t="str">
        <f t="shared" si="9"/>
        <v/>
      </c>
      <c r="V34" s="240"/>
      <c r="W34" s="240"/>
      <c r="X34" s="241" t="str">
        <f t="shared" si="10"/>
        <v/>
      </c>
      <c r="Y34" s="277" t="str">
        <f t="shared" si="1"/>
        <v/>
      </c>
      <c r="Z34" s="200"/>
      <c r="AA34" s="205"/>
      <c r="AB34" s="205"/>
      <c r="AC34" s="205"/>
      <c r="AD34" s="205"/>
      <c r="AE34" s="205"/>
      <c r="AF34" s="205"/>
      <c r="AG34" s="206"/>
      <c r="AH34" s="44"/>
    </row>
    <row r="35" spans="1:175" ht="15.75" x14ac:dyDescent="0.25">
      <c r="A35" s="202">
        <v>8</v>
      </c>
      <c r="B35" s="221"/>
      <c r="C35" s="219"/>
      <c r="D35" s="203"/>
      <c r="E35" s="204"/>
      <c r="F35" s="225" t="str">
        <f t="shared" si="0"/>
        <v/>
      </c>
      <c r="G35" s="41"/>
      <c r="H35" s="41"/>
      <c r="I35" s="241" t="str">
        <f t="shared" si="7"/>
        <v/>
      </c>
      <c r="J35" s="41"/>
      <c r="K35" s="41"/>
      <c r="L35" s="41"/>
      <c r="M35" s="41"/>
      <c r="N35" s="41"/>
      <c r="O35" s="241" t="str">
        <f t="shared" si="8"/>
        <v/>
      </c>
      <c r="P35" s="41"/>
      <c r="Q35" s="41"/>
      <c r="R35" s="41"/>
      <c r="S35" s="41"/>
      <c r="T35" s="41"/>
      <c r="U35" s="241" t="str">
        <f t="shared" si="9"/>
        <v/>
      </c>
      <c r="V35" s="240"/>
      <c r="W35" s="240"/>
      <c r="X35" s="241" t="str">
        <f t="shared" si="10"/>
        <v/>
      </c>
      <c r="Y35" s="277" t="str">
        <f t="shared" si="1"/>
        <v/>
      </c>
      <c r="Z35" s="200"/>
      <c r="AA35" s="205"/>
      <c r="AB35" s="205"/>
      <c r="AC35" s="205"/>
      <c r="AD35" s="205"/>
      <c r="AE35" s="205"/>
      <c r="AF35" s="205"/>
      <c r="AG35" s="206"/>
      <c r="AH35" s="44"/>
    </row>
    <row r="36" spans="1:175" ht="15.75" x14ac:dyDescent="0.25">
      <c r="A36" s="202">
        <v>8</v>
      </c>
      <c r="B36" s="221"/>
      <c r="C36" s="219"/>
      <c r="D36" s="203"/>
      <c r="E36" s="204"/>
      <c r="F36" s="225" t="str">
        <f t="shared" si="0"/>
        <v/>
      </c>
      <c r="G36" s="41"/>
      <c r="H36" s="41"/>
      <c r="I36" s="241" t="str">
        <f t="shared" si="7"/>
        <v/>
      </c>
      <c r="J36" s="41"/>
      <c r="K36" s="41"/>
      <c r="L36" s="41"/>
      <c r="M36" s="41"/>
      <c r="N36" s="41"/>
      <c r="O36" s="241" t="str">
        <f t="shared" si="8"/>
        <v/>
      </c>
      <c r="P36" s="41"/>
      <c r="Q36" s="41"/>
      <c r="R36" s="41"/>
      <c r="S36" s="41"/>
      <c r="T36" s="41"/>
      <c r="U36" s="241" t="str">
        <f t="shared" si="9"/>
        <v/>
      </c>
      <c r="V36" s="240"/>
      <c r="W36" s="240"/>
      <c r="X36" s="241" t="str">
        <f t="shared" si="10"/>
        <v/>
      </c>
      <c r="Y36" s="277" t="str">
        <f t="shared" si="1"/>
        <v/>
      </c>
      <c r="Z36" s="200"/>
      <c r="AA36" s="205"/>
      <c r="AB36" s="205"/>
      <c r="AC36" s="205"/>
      <c r="AD36" s="205"/>
      <c r="AE36" s="205"/>
      <c r="AF36" s="205"/>
      <c r="AG36" s="206"/>
      <c r="AH36" s="44"/>
    </row>
    <row r="37" spans="1:175" ht="6.6" customHeight="1" x14ac:dyDescent="0.25">
      <c r="A37" s="178"/>
      <c r="B37" s="194"/>
      <c r="C37" s="195"/>
      <c r="D37" s="195"/>
      <c r="E37" s="196"/>
      <c r="F37" s="197"/>
      <c r="G37" s="223"/>
      <c r="H37" s="223"/>
      <c r="I37" s="241" t="str">
        <f t="shared" ref="I37" si="11">IF(G37="S",IF(H37=3,1,IF(H37=2,0.6,IF(H37=1,0.3,0))),"")</f>
        <v/>
      </c>
      <c r="J37" s="223"/>
      <c r="K37" s="223"/>
      <c r="L37" s="224"/>
      <c r="M37" s="223"/>
      <c r="N37" s="223"/>
      <c r="O37" s="241" t="str">
        <f t="shared" si="8"/>
        <v/>
      </c>
      <c r="P37" s="196"/>
      <c r="Q37" s="196"/>
      <c r="R37" s="196"/>
      <c r="S37" s="196"/>
      <c r="T37" s="196"/>
      <c r="U37" s="241" t="str">
        <f t="shared" si="9"/>
        <v/>
      </c>
      <c r="V37" s="196"/>
      <c r="W37" s="196"/>
      <c r="X37" s="241" t="str">
        <f t="shared" si="10"/>
        <v/>
      </c>
      <c r="Y37" s="207"/>
      <c r="Z37" s="200"/>
      <c r="AA37" s="207"/>
      <c r="AB37" s="207"/>
      <c r="AC37" s="207"/>
      <c r="AD37" s="207"/>
      <c r="AE37" s="207"/>
      <c r="AF37" s="207"/>
      <c r="AG37" s="254"/>
      <c r="AH37" s="44"/>
    </row>
    <row r="38" spans="1:175" ht="15.95" customHeight="1" x14ac:dyDescent="0.25">
      <c r="A38" s="178"/>
      <c r="B38" s="272">
        <f>'Quadro Geral'!D35</f>
        <v>7</v>
      </c>
      <c r="C38" s="269" t="s">
        <v>66</v>
      </c>
      <c r="D38" s="270"/>
      <c r="E38" s="260"/>
      <c r="F38" s="210"/>
      <c r="G38" s="260"/>
      <c r="H38" s="261"/>
      <c r="I38" s="262"/>
      <c r="J38" s="260"/>
      <c r="K38" s="260"/>
      <c r="L38" s="288" t="s">
        <v>102</v>
      </c>
      <c r="M38" s="227">
        <f>COUNTIFS($D9:$D36,"*",$F9:$F36,"1",M9:M36,"S")</f>
        <v>0</v>
      </c>
      <c r="N38" s="227">
        <f>COUNTIFS($D9:$D36,"*",$F9:$F36,"1",N9:N36,"S")</f>
        <v>0</v>
      </c>
      <c r="O38" s="263" t="str">
        <f t="shared" si="8"/>
        <v/>
      </c>
      <c r="P38" s="260"/>
      <c r="Q38" s="260"/>
      <c r="R38" s="260"/>
      <c r="S38" s="260"/>
      <c r="T38" s="260"/>
      <c r="U38" s="242"/>
      <c r="V38" s="369" t="s">
        <v>100</v>
      </c>
      <c r="W38" s="369"/>
      <c r="X38" s="222"/>
      <c r="Y38" s="277">
        <f>IF(COUNTIFS(D9:D36,"*",$F9:$F36,"1")&gt;0,SUMIFS($Y9:$Y36,D9:D36,"*",$F9:$F36,"1")/COUNTIFS(D9:D36,"*",$F9:$F36,"1"),0)</f>
        <v>0</v>
      </c>
      <c r="Z38" s="222"/>
      <c r="AA38" s="44"/>
      <c r="AB38" s="44"/>
      <c r="AC38" s="44"/>
      <c r="AD38" s="44"/>
      <c r="AE38" s="44"/>
      <c r="AF38" s="44"/>
      <c r="AG38" s="44"/>
      <c r="AH38" s="44"/>
    </row>
    <row r="39" spans="1:175" ht="15.95" customHeight="1" x14ac:dyDescent="0.25">
      <c r="A39" s="178"/>
      <c r="B39" s="273">
        <f>IF(OR(Capa!$B$6=0,Capa!B6=1),(Y38*70+Y39*30)/100,
        IF(OR(Capa!B6=2,Capa!B6=3),((Y38*60+Y39*30)/100)+
                                                                IF(AND(Capa!B6=2,M38&gt;0),0.1,0)+
                                                                IF(AND(Capa!B6=3,M38&gt;0),0.05,0)+
                                                                IF(AND(Capa!B6=3,N38&gt;0),0.05,0),0))</f>
        <v>0</v>
      </c>
      <c r="C39" s="370" t="s">
        <v>104</v>
      </c>
      <c r="D39" s="371"/>
      <c r="E39" s="255"/>
      <c r="F39" s="210"/>
      <c r="G39" s="255"/>
      <c r="H39" s="256"/>
      <c r="I39" s="257"/>
      <c r="J39" s="255"/>
      <c r="K39" s="255"/>
      <c r="L39" s="267"/>
      <c r="M39" s="268"/>
      <c r="N39" s="268"/>
      <c r="O39" s="259"/>
      <c r="P39" s="255"/>
      <c r="Q39" s="255"/>
      <c r="R39" s="255"/>
      <c r="S39" s="255"/>
      <c r="T39" s="255"/>
      <c r="U39" s="242"/>
      <c r="V39" s="369" t="s">
        <v>101</v>
      </c>
      <c r="W39" s="369"/>
      <c r="X39" s="222"/>
      <c r="Y39" s="277">
        <f>IF(COUNTIFS(D9:D36,"*",$F9:$F36,"&lt;&gt;1")&gt;0,SUMIFS($Y9:$Y36,D9:D36,"*",$F9:$F36,"&lt;&gt;1")/COUNTIFS(D9:D36,"*",$F9:$F36,"&lt;&gt;1"),0)</f>
        <v>0</v>
      </c>
      <c r="Z39" s="222"/>
      <c r="AA39" s="44"/>
      <c r="AB39" s="44"/>
      <c r="AC39" s="44"/>
      <c r="AD39" s="44"/>
      <c r="AE39" s="44"/>
      <c r="AF39" s="44"/>
      <c r="AG39" s="44"/>
      <c r="AH39" s="44"/>
    </row>
    <row r="40" spans="1:175" ht="15.6" customHeight="1" x14ac:dyDescent="0.25">
      <c r="A40" s="178"/>
      <c r="B40" s="274">
        <f ca="1">'Quadro Geral'!F35</f>
        <v>0.35000000000000003</v>
      </c>
      <c r="C40" s="269" t="s">
        <v>67</v>
      </c>
      <c r="D40" s="271"/>
      <c r="E40" s="255"/>
      <c r="F40" s="210"/>
      <c r="G40" s="255"/>
      <c r="H40" s="256"/>
      <c r="I40" s="257"/>
      <c r="J40" s="255"/>
      <c r="K40" s="256"/>
      <c r="L40" s="258"/>
      <c r="M40" s="255"/>
      <c r="N40" s="255"/>
      <c r="O40" s="259" t="str">
        <f t="shared" si="8"/>
        <v/>
      </c>
      <c r="P40" s="255"/>
      <c r="Q40" s="256"/>
      <c r="R40" s="255"/>
      <c r="S40" s="255"/>
      <c r="T40" s="255"/>
      <c r="U40" s="242"/>
      <c r="V40" s="44"/>
      <c r="W40" s="44"/>
      <c r="X40" s="44"/>
      <c r="Y40" s="44"/>
      <c r="Z40" s="222"/>
      <c r="AA40" s="44"/>
      <c r="AB40" s="44"/>
      <c r="AC40" s="44"/>
      <c r="AD40" s="44"/>
      <c r="AE40" s="44"/>
      <c r="AF40" s="44"/>
      <c r="AG40" s="44"/>
      <c r="AH40" s="44"/>
    </row>
    <row r="41" spans="1:175" ht="15.6" customHeight="1" x14ac:dyDescent="0.25">
      <c r="A41" s="178"/>
      <c r="E41" s="255"/>
      <c r="F41" s="210"/>
      <c r="G41" s="255"/>
      <c r="H41" s="256"/>
      <c r="I41" s="257"/>
      <c r="J41" s="255"/>
      <c r="K41" s="256"/>
      <c r="L41" s="258"/>
      <c r="M41" s="255"/>
      <c r="N41" s="255"/>
      <c r="O41" s="259" t="str">
        <f t="shared" si="8"/>
        <v/>
      </c>
      <c r="P41" s="255"/>
      <c r="Q41" s="256"/>
      <c r="R41" s="255"/>
      <c r="S41" s="255"/>
      <c r="T41" s="255"/>
      <c r="U41" s="242"/>
      <c r="V41" s="255"/>
      <c r="W41" s="255"/>
      <c r="X41" s="255"/>
      <c r="Y41" s="255"/>
      <c r="Z41" s="222"/>
      <c r="AA41" s="44"/>
      <c r="AB41" s="44"/>
      <c r="AC41" s="44"/>
      <c r="AD41" s="44"/>
      <c r="AE41" s="44"/>
      <c r="AF41" s="44"/>
      <c r="AG41" s="44"/>
      <c r="AH41" s="44"/>
    </row>
    <row r="42" spans="1:175" ht="6.6" customHeight="1" x14ac:dyDescent="0.25">
      <c r="A42" s="178"/>
      <c r="B42" s="264"/>
      <c r="C42" s="265"/>
      <c r="D42" s="266"/>
      <c r="E42" s="208"/>
      <c r="F42" s="209"/>
      <c r="G42" s="208"/>
      <c r="H42" s="208"/>
      <c r="I42" s="209"/>
      <c r="J42" s="208"/>
      <c r="K42" s="208"/>
      <c r="L42" s="208"/>
      <c r="M42" s="208"/>
      <c r="N42" s="208"/>
      <c r="O42" s="209"/>
      <c r="P42" s="208"/>
      <c r="Q42" s="208"/>
      <c r="R42" s="208"/>
      <c r="S42" s="208"/>
      <c r="T42" s="208"/>
      <c r="U42" s="210"/>
      <c r="V42" s="210"/>
      <c r="W42" s="210"/>
      <c r="X42" s="210"/>
      <c r="Y42" s="210"/>
      <c r="Z42" s="210"/>
      <c r="AA42" s="211"/>
      <c r="AB42" s="211"/>
      <c r="AC42" s="211"/>
      <c r="AD42" s="211"/>
      <c r="AE42" s="211"/>
      <c r="AF42" s="211"/>
      <c r="AG42" s="211"/>
      <c r="AH42" s="44"/>
    </row>
    <row r="43" spans="1:175" ht="22.5" customHeight="1" x14ac:dyDescent="0.25">
      <c r="A43" s="6"/>
      <c r="B43" s="212" t="s">
        <v>89</v>
      </c>
      <c r="C43" s="213"/>
      <c r="D43" s="213"/>
      <c r="E43" s="213"/>
      <c r="F43" s="213"/>
      <c r="G43" s="213"/>
      <c r="H43" s="213"/>
      <c r="I43" s="213"/>
      <c r="J43" s="213"/>
      <c r="K43" s="213"/>
      <c r="L43" s="213"/>
      <c r="M43" s="213"/>
      <c r="N43" s="213"/>
      <c r="O43" s="213"/>
      <c r="P43" s="213"/>
      <c r="Q43" s="213"/>
      <c r="R43" s="213"/>
      <c r="S43" s="213"/>
      <c r="T43" s="214"/>
      <c r="U43" s="6"/>
      <c r="V43" s="6"/>
      <c r="W43" s="6"/>
      <c r="X43" s="6"/>
      <c r="Y43" s="6"/>
      <c r="Z43" s="6"/>
      <c r="AA43" s="44"/>
      <c r="AB43" s="44"/>
      <c r="AC43" s="44"/>
      <c r="AD43" s="44"/>
      <c r="AE43" s="44"/>
      <c r="AF43" s="44"/>
      <c r="AG43" s="44"/>
      <c r="AH43" s="44"/>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row>
    <row r="44" spans="1:175" s="42" customFormat="1" x14ac:dyDescent="0.25">
      <c r="A44" s="44"/>
      <c r="B44" s="215"/>
      <c r="C44" s="363"/>
      <c r="D44" s="364"/>
      <c r="E44" s="364"/>
      <c r="F44" s="364"/>
      <c r="G44" s="364"/>
      <c r="H44" s="364"/>
      <c r="I44" s="364"/>
      <c r="J44" s="364"/>
      <c r="K44" s="364"/>
      <c r="L44" s="364"/>
      <c r="M44" s="364"/>
      <c r="N44" s="364"/>
      <c r="O44" s="364"/>
      <c r="P44" s="364"/>
      <c r="Q44" s="364"/>
      <c r="R44" s="364"/>
      <c r="S44" s="364"/>
      <c r="T44" s="365"/>
      <c r="U44" s="44"/>
      <c r="V44" s="44"/>
      <c r="W44" s="44"/>
      <c r="X44" s="44"/>
      <c r="Y44" s="44"/>
      <c r="Z44" s="44"/>
      <c r="AA44" s="44"/>
      <c r="AB44" s="44"/>
      <c r="AC44" s="44"/>
      <c r="AD44" s="44"/>
      <c r="AE44" s="44"/>
      <c r="AF44" s="44"/>
      <c r="AG44" s="44"/>
      <c r="AH44" s="44"/>
    </row>
    <row r="45" spans="1:175" s="42" customFormat="1" x14ac:dyDescent="0.25">
      <c r="A45" s="44"/>
      <c r="B45" s="215"/>
      <c r="C45" s="363"/>
      <c r="D45" s="364"/>
      <c r="E45" s="364"/>
      <c r="F45" s="364"/>
      <c r="G45" s="364"/>
      <c r="H45" s="364"/>
      <c r="I45" s="364"/>
      <c r="J45" s="364"/>
      <c r="K45" s="364"/>
      <c r="L45" s="364"/>
      <c r="M45" s="364"/>
      <c r="N45" s="364"/>
      <c r="O45" s="364"/>
      <c r="P45" s="364"/>
      <c r="Q45" s="364"/>
      <c r="R45" s="364"/>
      <c r="S45" s="364"/>
      <c r="T45" s="365"/>
      <c r="U45" s="44"/>
      <c r="V45" s="44"/>
      <c r="W45" s="44"/>
      <c r="X45" s="44"/>
      <c r="Y45" s="44"/>
      <c r="Z45" s="44"/>
      <c r="AA45" s="44"/>
      <c r="AB45" s="44"/>
      <c r="AC45" s="44"/>
      <c r="AD45" s="44"/>
      <c r="AE45" s="44"/>
      <c r="AF45" s="44"/>
      <c r="AG45" s="44"/>
      <c r="AH45" s="44"/>
    </row>
    <row r="46" spans="1:175" s="42" customFormat="1" x14ac:dyDescent="0.25">
      <c r="A46" s="44"/>
      <c r="B46" s="215"/>
      <c r="C46" s="363"/>
      <c r="D46" s="364"/>
      <c r="E46" s="364"/>
      <c r="F46" s="364"/>
      <c r="G46" s="364"/>
      <c r="H46" s="364"/>
      <c r="I46" s="364"/>
      <c r="J46" s="364"/>
      <c r="K46" s="364"/>
      <c r="L46" s="364"/>
      <c r="M46" s="364"/>
      <c r="N46" s="364"/>
      <c r="O46" s="364"/>
      <c r="P46" s="364"/>
      <c r="Q46" s="364"/>
      <c r="R46" s="364"/>
      <c r="S46" s="364"/>
      <c r="T46" s="365"/>
      <c r="U46" s="44"/>
      <c r="V46" s="44"/>
      <c r="W46" s="44"/>
      <c r="X46" s="44"/>
      <c r="Y46" s="44"/>
      <c r="Z46" s="44"/>
      <c r="AA46" s="44"/>
      <c r="AB46" s="44"/>
      <c r="AC46" s="44"/>
      <c r="AD46" s="44"/>
      <c r="AE46" s="44"/>
      <c r="AF46" s="44"/>
      <c r="AG46" s="44"/>
      <c r="AH46" s="44"/>
    </row>
    <row r="47" spans="1:175" s="42" customFormat="1" x14ac:dyDescent="0.25">
      <c r="A47" s="44"/>
      <c r="B47" s="215"/>
      <c r="C47" s="363"/>
      <c r="D47" s="364"/>
      <c r="E47" s="364"/>
      <c r="F47" s="364"/>
      <c r="G47" s="364"/>
      <c r="H47" s="364"/>
      <c r="I47" s="364"/>
      <c r="J47" s="364"/>
      <c r="K47" s="364"/>
      <c r="L47" s="364"/>
      <c r="M47" s="364"/>
      <c r="N47" s="364"/>
      <c r="O47" s="364"/>
      <c r="P47" s="364"/>
      <c r="Q47" s="364"/>
      <c r="R47" s="364"/>
      <c r="S47" s="364"/>
      <c r="T47" s="365"/>
      <c r="U47" s="44"/>
      <c r="V47" s="44"/>
      <c r="W47" s="44"/>
      <c r="X47" s="44"/>
      <c r="Y47" s="44"/>
      <c r="Z47" s="44"/>
      <c r="AA47" s="44"/>
      <c r="AB47" s="44"/>
      <c r="AC47" s="44"/>
      <c r="AD47" s="44"/>
      <c r="AE47" s="44"/>
      <c r="AF47" s="44"/>
      <c r="AG47" s="44"/>
      <c r="AH47" s="44"/>
    </row>
    <row r="48" spans="1:175" s="42" customFormat="1" x14ac:dyDescent="0.25">
      <c r="B48" s="216"/>
      <c r="C48" s="216"/>
    </row>
    <row r="49" spans="2:3" s="42" customFormat="1" x14ac:dyDescent="0.25">
      <c r="B49" s="216"/>
      <c r="C49" s="216"/>
    </row>
    <row r="50" spans="2:3" s="42" customFormat="1" x14ac:dyDescent="0.25">
      <c r="B50" s="216"/>
      <c r="C50" s="216"/>
    </row>
    <row r="51" spans="2:3" s="42" customFormat="1" x14ac:dyDescent="0.25">
      <c r="B51" s="216"/>
      <c r="C51" s="216"/>
    </row>
    <row r="52" spans="2:3" s="42" customFormat="1" x14ac:dyDescent="0.25">
      <c r="B52" s="216"/>
      <c r="C52" s="216"/>
    </row>
    <row r="53" spans="2:3" s="42" customFormat="1" x14ac:dyDescent="0.25">
      <c r="B53" s="216"/>
      <c r="C53" s="216"/>
    </row>
    <row r="54" spans="2:3" s="42" customFormat="1" x14ac:dyDescent="0.25">
      <c r="B54" s="216"/>
      <c r="C54" s="216"/>
    </row>
    <row r="55" spans="2:3" s="42" customFormat="1" x14ac:dyDescent="0.25">
      <c r="B55" s="216"/>
      <c r="C55" s="216"/>
    </row>
    <row r="56" spans="2:3" s="42" customFormat="1" x14ac:dyDescent="0.25">
      <c r="B56" s="216"/>
      <c r="C56" s="216"/>
    </row>
    <row r="57" spans="2:3" s="42" customFormat="1" x14ac:dyDescent="0.25">
      <c r="B57" s="216"/>
      <c r="C57" s="216"/>
    </row>
    <row r="58" spans="2:3" s="42" customFormat="1" x14ac:dyDescent="0.25">
      <c r="B58" s="216"/>
      <c r="C58" s="216"/>
    </row>
    <row r="59" spans="2:3" s="42" customFormat="1" x14ac:dyDescent="0.25">
      <c r="B59" s="216"/>
      <c r="C59" s="216"/>
    </row>
    <row r="60" spans="2:3" s="42" customFormat="1" x14ac:dyDescent="0.25">
      <c r="B60" s="216"/>
      <c r="C60" s="216"/>
    </row>
    <row r="61" spans="2:3" s="42" customFormat="1" x14ac:dyDescent="0.25">
      <c r="B61" s="216"/>
      <c r="C61" s="216"/>
    </row>
    <row r="62" spans="2:3" s="42" customFormat="1" x14ac:dyDescent="0.25">
      <c r="B62" s="216"/>
      <c r="C62" s="216"/>
    </row>
    <row r="63" spans="2:3" s="42" customFormat="1" x14ac:dyDescent="0.25">
      <c r="B63" s="216"/>
      <c r="C63" s="216"/>
    </row>
    <row r="64" spans="2:3" s="42" customFormat="1" x14ac:dyDescent="0.25">
      <c r="B64" s="216"/>
      <c r="C64" s="216"/>
    </row>
    <row r="65" spans="2:3" s="42" customFormat="1" x14ac:dyDescent="0.25">
      <c r="B65" s="216"/>
      <c r="C65" s="216"/>
    </row>
    <row r="66" spans="2:3" s="42" customFormat="1" x14ac:dyDescent="0.25">
      <c r="B66" s="216"/>
      <c r="C66" s="216"/>
    </row>
    <row r="67" spans="2:3" s="42" customFormat="1" x14ac:dyDescent="0.25">
      <c r="B67" s="216"/>
      <c r="C67" s="216"/>
    </row>
    <row r="68" spans="2:3" s="42" customFormat="1" x14ac:dyDescent="0.25">
      <c r="B68" s="216"/>
      <c r="C68" s="216"/>
    </row>
    <row r="69" spans="2:3" s="42" customFormat="1" x14ac:dyDescent="0.25">
      <c r="B69" s="216"/>
      <c r="C69" s="216"/>
    </row>
    <row r="70" spans="2:3" s="42" customFormat="1" x14ac:dyDescent="0.25">
      <c r="B70" s="216"/>
      <c r="C70" s="216"/>
    </row>
    <row r="71" spans="2:3" s="42" customFormat="1" x14ac:dyDescent="0.25">
      <c r="B71" s="216"/>
      <c r="C71" s="216"/>
    </row>
    <row r="72" spans="2:3" s="42" customFormat="1" x14ac:dyDescent="0.25">
      <c r="B72" s="216"/>
      <c r="C72" s="216"/>
    </row>
    <row r="73" spans="2:3" s="42" customFormat="1" x14ac:dyDescent="0.25">
      <c r="B73" s="216"/>
      <c r="C73" s="216"/>
    </row>
    <row r="74" spans="2:3" s="42" customFormat="1" x14ac:dyDescent="0.25">
      <c r="B74" s="216"/>
      <c r="C74" s="216"/>
    </row>
    <row r="75" spans="2:3" s="42" customFormat="1" x14ac:dyDescent="0.25">
      <c r="B75" s="216"/>
      <c r="C75" s="216"/>
    </row>
    <row r="76" spans="2:3" s="42" customFormat="1" x14ac:dyDescent="0.25">
      <c r="B76" s="216"/>
      <c r="C76" s="216"/>
    </row>
    <row r="77" spans="2:3" s="42" customFormat="1" x14ac:dyDescent="0.25">
      <c r="B77" s="216"/>
      <c r="C77" s="216"/>
    </row>
    <row r="78" spans="2:3" s="42" customFormat="1" x14ac:dyDescent="0.25">
      <c r="B78" s="216"/>
      <c r="C78" s="216"/>
    </row>
    <row r="79" spans="2:3" s="42" customFormat="1" x14ac:dyDescent="0.25">
      <c r="B79" s="216"/>
      <c r="C79" s="216"/>
    </row>
    <row r="80" spans="2:3" s="42" customFormat="1" x14ac:dyDescent="0.25">
      <c r="B80" s="216"/>
      <c r="C80" s="216"/>
    </row>
    <row r="81" spans="2:3" s="42" customFormat="1" x14ac:dyDescent="0.25">
      <c r="B81" s="216"/>
      <c r="C81" s="216"/>
    </row>
    <row r="82" spans="2:3" s="42" customFormat="1" x14ac:dyDescent="0.25">
      <c r="B82" s="216"/>
      <c r="C82" s="216"/>
    </row>
    <row r="83" spans="2:3" s="42" customFormat="1" x14ac:dyDescent="0.25">
      <c r="B83" s="216"/>
      <c r="C83" s="216"/>
    </row>
    <row r="84" spans="2:3" s="42" customFormat="1" x14ac:dyDescent="0.25">
      <c r="B84" s="216"/>
      <c r="C84" s="216"/>
    </row>
    <row r="85" spans="2:3" s="42" customFormat="1" x14ac:dyDescent="0.25">
      <c r="B85" s="216"/>
      <c r="C85" s="216"/>
    </row>
    <row r="86" spans="2:3" s="42" customFormat="1" x14ac:dyDescent="0.25">
      <c r="B86" s="216"/>
      <c r="C86" s="216"/>
    </row>
    <row r="87" spans="2:3" s="42" customFormat="1" x14ac:dyDescent="0.25">
      <c r="B87" s="216"/>
      <c r="C87" s="216"/>
    </row>
    <row r="88" spans="2:3" s="42" customFormat="1" x14ac:dyDescent="0.25">
      <c r="B88" s="216"/>
      <c r="C88" s="216"/>
    </row>
    <row r="89" spans="2:3" s="42" customFormat="1" x14ac:dyDescent="0.25">
      <c r="B89" s="216"/>
      <c r="C89" s="216"/>
    </row>
    <row r="90" spans="2:3" s="42" customFormat="1" x14ac:dyDescent="0.25">
      <c r="B90" s="216"/>
      <c r="C90" s="216"/>
    </row>
    <row r="91" spans="2:3" s="42" customFormat="1" x14ac:dyDescent="0.25">
      <c r="B91" s="216"/>
      <c r="C91" s="216"/>
    </row>
    <row r="92" spans="2:3" s="42" customFormat="1" x14ac:dyDescent="0.25">
      <c r="B92" s="216"/>
      <c r="C92" s="216"/>
    </row>
    <row r="93" spans="2:3" s="42" customFormat="1" x14ac:dyDescent="0.25">
      <c r="B93" s="216"/>
      <c r="C93" s="216"/>
    </row>
    <row r="94" spans="2:3" s="42" customFormat="1" x14ac:dyDescent="0.25">
      <c r="B94" s="216"/>
      <c r="C94" s="216"/>
    </row>
    <row r="95" spans="2:3" s="42" customFormat="1" x14ac:dyDescent="0.25">
      <c r="B95" s="216"/>
      <c r="C95" s="216"/>
    </row>
    <row r="96" spans="2:3" s="42" customFormat="1" x14ac:dyDescent="0.25">
      <c r="B96" s="216"/>
      <c r="C96" s="216"/>
    </row>
    <row r="97" spans="2:3" s="42" customFormat="1" x14ac:dyDescent="0.25">
      <c r="B97" s="216"/>
      <c r="C97" s="216"/>
    </row>
    <row r="98" spans="2:3" s="42" customFormat="1" x14ac:dyDescent="0.25">
      <c r="B98" s="216"/>
      <c r="C98" s="216"/>
    </row>
    <row r="99" spans="2:3" s="42" customFormat="1" x14ac:dyDescent="0.25">
      <c r="B99" s="216"/>
      <c r="C99" s="216"/>
    </row>
    <row r="100" spans="2:3" s="42" customFormat="1" x14ac:dyDescent="0.25">
      <c r="B100" s="216"/>
      <c r="C100" s="216"/>
    </row>
    <row r="101" spans="2:3" s="42" customFormat="1" x14ac:dyDescent="0.25">
      <c r="B101" s="216"/>
      <c r="C101" s="216"/>
    </row>
    <row r="102" spans="2:3" s="42" customFormat="1" x14ac:dyDescent="0.25">
      <c r="B102" s="216"/>
      <c r="C102" s="216"/>
    </row>
    <row r="103" spans="2:3" s="42" customFormat="1" x14ac:dyDescent="0.25">
      <c r="B103" s="216"/>
      <c r="C103" s="216"/>
    </row>
  </sheetData>
  <sheetProtection algorithmName="SHA-512" hashValue="qY06VLb4TZfhSIlEKlQkxPi0zCR4DdyYeDe4GghJuZk+UWR2zDAZUySJhWNntp3/gB7Apvz9UBvwyW8Ep0zlrA==" saltValue="e2T0gDCrtjHxWcSszPEkFw==" spinCount="100000" sheet="1" formatCells="0" formatColumns="0" formatRows="0"/>
  <mergeCells count="14">
    <mergeCell ref="G3:W3"/>
    <mergeCell ref="B4:D4"/>
    <mergeCell ref="G4:H4"/>
    <mergeCell ref="J4:N4"/>
    <mergeCell ref="P4:T4"/>
    <mergeCell ref="V4:W4"/>
    <mergeCell ref="C46:T46"/>
    <mergeCell ref="C47:T47"/>
    <mergeCell ref="AA4:AG4"/>
    <mergeCell ref="V38:W38"/>
    <mergeCell ref="C39:D39"/>
    <mergeCell ref="V39:W39"/>
    <mergeCell ref="C44:T44"/>
    <mergeCell ref="C45:T45"/>
  </mergeCells>
  <conditionalFormatting sqref="B4">
    <cfRule type="dataBar" priority="130">
      <dataBar>
        <cfvo type="num" val="0.1"/>
        <cfvo type="num" val="1"/>
        <color rgb="FF92D050"/>
      </dataBar>
      <extLst>
        <ext xmlns:x14="http://schemas.microsoft.com/office/spreadsheetml/2009/9/main" uri="{B025F937-C7B1-47D3-B67F-A62EFF666E3E}">
          <x14:id>{C310FF60-2F2D-48D6-9EC5-D2E1D5048188}</x14:id>
        </ext>
      </extLst>
    </cfRule>
  </conditionalFormatting>
  <conditionalFormatting sqref="H9:H36">
    <cfRule type="expression" dxfId="11" priority="14">
      <formula>AND($G9&lt;&gt;"S",NOT(ISBLANK($H9)))</formula>
    </cfRule>
  </conditionalFormatting>
  <conditionalFormatting sqref="J9:T36">
    <cfRule type="expression" dxfId="10" priority="1">
      <formula>$F9&lt;&gt;1</formula>
    </cfRule>
  </conditionalFormatting>
  <conditionalFormatting sqref="V9:W36">
    <cfRule type="expression" dxfId="9" priority="5" stopIfTrue="1">
      <formula>AND($F9&lt;&gt;1,NOT(ISBLANK($V9)))</formula>
    </cfRule>
    <cfRule type="expression" dxfId="8" priority="6">
      <formula>$F9&lt;&gt;1</formula>
    </cfRule>
  </conditionalFormatting>
  <dataValidations count="14">
    <dataValidation type="list" allowBlank="1" showInputMessage="1" showErrorMessage="1" promptTitle="Informe PF ou OM" prompt="Descreva o PF ou a OM à Direita" sqref="B44:B47" xr:uid="{00000000-0002-0000-0C00-000000000000}">
      <formula1>"PF,OM"</formula1>
    </dataValidation>
    <dataValidation allowBlank="1" showInputMessage="1" showErrorMessage="1" error="Opção inválida" sqref="T9:T36" xr:uid="{00000000-0002-0000-0C00-000001000000}"/>
    <dataValidation type="list" allowBlank="1" showInputMessage="1" showErrorMessage="1" error="Opção inválida" promptTitle="Há padrão suficiente" sqref="E34:E36 P37 P8" xr:uid="{00000000-0002-0000-0C00-000002000000}">
      <formula1>"S,N,s,n,NS,ns"</formula1>
    </dataValidation>
    <dataValidation type="list" allowBlank="1" showInputMessage="1" showErrorMessage="1" error="Opção inválida" sqref="T8 V8:W8 V37:W37 T37 S42:T42 S8:S37" xr:uid="{00000000-0002-0000-0C00-000003000000}">
      <formula1>"MT,EF,mt,ef"</formula1>
    </dataValidation>
    <dataValidation type="list" allowBlank="1" showInputMessage="1" showErrorMessage="1" promptTitle="Bom quando" prompt="&quot;+&quot; Aumentar_x000a_&quot;=&quot; Manter _x000a_&quot;-&quot;  Diminuir" sqref="AA9:AA36" xr:uid="{00000000-0002-0000-0C00-000004000000}">
      <formula1>"+,=,-"</formula1>
    </dataValidation>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28" xr:uid="{00000000-0002-0000-0C00-000005000000}"/>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28" xr:uid="{00000000-0002-0000-0C00-000006000000}"/>
    <dataValidation type="list" allowBlank="1" showInputMessage="1" showErrorMessage="1" error="Opção inválida" promptTitle="Há padrão suficiente" sqref="H8 Q8 K8 H37 K37 Q37 Q42 M42:N42 H42 K42 M8:N37" xr:uid="{00000000-0002-0000-0C00-000007000000}">
      <formula1>"S,N,NS,s,n,ns"</formula1>
    </dataValidation>
    <dataValidation type="list" allowBlank="1" showInputMessage="1" showErrorMessage="1" error="Opção inválida" promptTitle="Há padrão suficiente" sqref="P42 E8 J42 E37:E42 G42 P9:P36 J8:J37 G8:G37" xr:uid="{00000000-0002-0000-0C00-000008000000}">
      <formula1>"S,N,s,n"</formula1>
    </dataValidation>
    <dataValidation type="list" allowBlank="1" showInputMessage="1" showErrorMessage="1" error="Opção inválida" promptTitle="Há padrão suficiente" sqref="H9:H36 K9:K36" xr:uid="{00000000-0002-0000-0C00-000009000000}">
      <formula1>"0,1,2,3"</formula1>
    </dataValidation>
    <dataValidation type="list" allowBlank="1" showInputMessage="1" showErrorMessage="1" error="Opção inválida! 0,1,2 ou 3." sqref="V9:V36" xr:uid="{00000000-0002-0000-0C00-00000A000000}">
      <formula1>"0,1,2,3"</formula1>
    </dataValidation>
    <dataValidation type="list" allowBlank="1" showInputMessage="1" showErrorMessage="1" error="Opção inválida! 0,1,2 ou 3" promptTitle="Há padrão suficiente" sqref="Q9:Q36" xr:uid="{00000000-0002-0000-0C00-00000B000000}">
      <formula1>"0,1,2,3"</formula1>
    </dataValidation>
    <dataValidation type="list" allowBlank="1" showInputMessage="1" showErrorMessage="1" error="Opção inválida!" sqref="E33" xr:uid="{00000000-0002-0000-0C00-00000C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sqref="E9:E32" xr:uid="{00000000-0002-0000-0C00-00000D000000}">
      <formula1>"N,E,O,n,e,o,NO,EO,no,eo,ON,OE,on,oe"</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C310FF60-2F2D-48D6-9EC5-D2E1D5048188}">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Planilha14"/>
  <dimension ref="A1:FS112"/>
  <sheetViews>
    <sheetView zoomScale="115" zoomScaleNormal="115" workbookViewId="0">
      <pane xSplit="3" ySplit="8" topLeftCell="D9" activePane="bottomRight" state="frozen"/>
      <selection pane="topRight" activeCell="D1" sqref="D1"/>
      <selection pane="bottomLeft" activeCell="A9" sqref="A9"/>
      <selection pane="bottomRight" activeCell="D9" sqref="D9"/>
    </sheetView>
  </sheetViews>
  <sheetFormatPr defaultColWidth="8.85546875" defaultRowHeight="15" x14ac:dyDescent="0.25"/>
  <cols>
    <col min="1" max="1" width="1.85546875" customWidth="1"/>
    <col min="2" max="2" width="8.28515625" style="217" customWidth="1"/>
    <col min="3" max="3" width="8.85546875" style="217" customWidth="1"/>
    <col min="4" max="4" width="30.140625" customWidth="1"/>
    <col min="5" max="5" width="4.140625" customWidth="1"/>
    <col min="6" max="6" width="1.5703125" customWidth="1"/>
    <col min="7" max="7" width="4.28515625" customWidth="1"/>
    <col min="8" max="8" width="4.42578125" customWidth="1"/>
    <col min="9" max="9" width="1.7109375" customWidth="1"/>
    <col min="10" max="10" width="3.85546875" customWidth="1"/>
    <col min="11" max="11" width="3.7109375" customWidth="1"/>
    <col min="12" max="12" width="14.5703125" customWidth="1"/>
    <col min="13" max="13" width="4.5703125" customWidth="1"/>
    <col min="14" max="14" width="5.28515625" customWidth="1"/>
    <col min="15" max="15" width="1.85546875" customWidth="1"/>
    <col min="16" max="16" width="4.140625" customWidth="1"/>
    <col min="17" max="17" width="3.7109375" customWidth="1"/>
    <col min="18" max="18" width="13.5703125" customWidth="1"/>
    <col min="19" max="19" width="5" customWidth="1"/>
    <col min="20" max="20" width="13.5703125" customWidth="1"/>
    <col min="21" max="21" width="1.7109375" customWidth="1"/>
    <col min="22" max="22" width="4.28515625" customWidth="1"/>
    <col min="23" max="23" width="12.7109375" customWidth="1"/>
    <col min="24" max="24" width="1.7109375" customWidth="1"/>
    <col min="25" max="25" width="5.140625" customWidth="1"/>
    <col min="26" max="26" width="1.28515625" customWidth="1"/>
    <col min="27" max="27" width="7.28515625" style="42" customWidth="1"/>
    <col min="28" max="31" width="10.42578125" style="42" customWidth="1"/>
    <col min="32" max="32" width="27.5703125" style="42" customWidth="1"/>
    <col min="33" max="33" width="11.85546875" style="42" customWidth="1"/>
    <col min="34" max="34" width="2.140625" style="42" customWidth="1"/>
    <col min="35" max="175" width="8.85546875" style="42"/>
  </cols>
  <sheetData>
    <row r="1" spans="1:175" ht="15.6" customHeight="1" x14ac:dyDescent="0.25">
      <c r="A1" s="6"/>
      <c r="B1" s="228"/>
      <c r="C1" s="173" t="str">
        <f>Capa!A1</f>
        <v>MEGplan MEGIA 2025</v>
      </c>
      <c r="D1" s="176"/>
      <c r="E1" s="311" t="s">
        <v>105</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50000000000001" customHeight="1" x14ac:dyDescent="0.25">
      <c r="A2" s="6"/>
      <c r="B2" s="299" t="str">
        <f>CONCATENATE("Item ",'Quadro Geral'!B36)</f>
        <v>Item 8.6 Relativos ao fornecimento</v>
      </c>
      <c r="C2" s="299"/>
      <c r="D2" s="300"/>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6.350000000000001" customHeight="1" x14ac:dyDescent="0.3">
      <c r="A3" s="6"/>
      <c r="B3" s="229"/>
      <c r="C3" s="229"/>
      <c r="D3" s="229"/>
      <c r="E3" s="229"/>
      <c r="F3" s="6"/>
      <c r="G3" s="373" t="s">
        <v>68</v>
      </c>
      <c r="H3" s="373"/>
      <c r="I3" s="373"/>
      <c r="J3" s="373"/>
      <c r="K3" s="373"/>
      <c r="L3" s="373"/>
      <c r="M3" s="373"/>
      <c r="N3" s="373"/>
      <c r="O3" s="373"/>
      <c r="P3" s="373"/>
      <c r="Q3" s="373"/>
      <c r="R3" s="373"/>
      <c r="S3" s="373"/>
      <c r="T3" s="373"/>
      <c r="U3" s="373"/>
      <c r="V3" s="373"/>
      <c r="W3" s="373"/>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35">
      <c r="A4" s="202"/>
      <c r="B4" s="372">
        <f>IF(COUNTIF($D8:$D46,"*")&gt;0,(COUNTIFS($D8:$D46,"*",$F8:$F46,"1",V8:V46,"&gt;=0")+COUNTIFS($D8:$D46,"*",$F8:$F46,"&lt;&gt;1",E8:E46,"*"))/COUNTIF($D8:$D46,"*"),0)</f>
        <v>0</v>
      </c>
      <c r="C4" s="372"/>
      <c r="D4" s="372"/>
      <c r="E4" s="229"/>
      <c r="F4" s="6"/>
      <c r="G4" s="374" t="s">
        <v>71</v>
      </c>
      <c r="H4" s="375"/>
      <c r="I4" s="182"/>
      <c r="J4" s="376" t="s">
        <v>72</v>
      </c>
      <c r="K4" s="376"/>
      <c r="L4" s="376"/>
      <c r="M4" s="376"/>
      <c r="N4" s="376"/>
      <c r="O4" s="182"/>
      <c r="P4" s="376" t="s">
        <v>73</v>
      </c>
      <c r="Q4" s="376"/>
      <c r="R4" s="376"/>
      <c r="S4" s="376"/>
      <c r="T4" s="376"/>
      <c r="U4" s="180"/>
      <c r="V4" s="377" t="s">
        <v>74</v>
      </c>
      <c r="W4" s="378"/>
      <c r="X4" s="180"/>
      <c r="Y4" s="180"/>
      <c r="Z4" s="180"/>
      <c r="AA4" s="366" t="s">
        <v>94</v>
      </c>
      <c r="AB4" s="367"/>
      <c r="AC4" s="367"/>
      <c r="AD4" s="367"/>
      <c r="AE4" s="367"/>
      <c r="AF4" s="367"/>
      <c r="AG4" s="368"/>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2.95" customHeight="1" x14ac:dyDescent="0.2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35" customHeight="1" x14ac:dyDescent="0.35">
      <c r="A6" s="181"/>
      <c r="B6" s="230" t="s">
        <v>69</v>
      </c>
      <c r="C6" s="231" t="s">
        <v>103</v>
      </c>
      <c r="D6" s="275" t="s">
        <v>70</v>
      </c>
      <c r="E6" s="276" t="s">
        <v>90</v>
      </c>
      <c r="F6" s="182"/>
      <c r="G6" s="236" t="s">
        <v>99</v>
      </c>
      <c r="H6" s="237" t="s">
        <v>91</v>
      </c>
      <c r="I6" s="182"/>
      <c r="J6" s="236" t="s">
        <v>97</v>
      </c>
      <c r="K6" s="237" t="s">
        <v>96</v>
      </c>
      <c r="L6" s="238" t="s">
        <v>75</v>
      </c>
      <c r="M6" s="236" t="s">
        <v>76</v>
      </c>
      <c r="N6" s="236" t="s">
        <v>77</v>
      </c>
      <c r="O6" s="182"/>
      <c r="P6" s="236" t="s">
        <v>98</v>
      </c>
      <c r="Q6" s="237" t="s">
        <v>92</v>
      </c>
      <c r="R6" s="238" t="s">
        <v>78</v>
      </c>
      <c r="S6" s="236" t="s">
        <v>79</v>
      </c>
      <c r="T6" s="238" t="s">
        <v>80</v>
      </c>
      <c r="U6" s="186"/>
      <c r="V6" s="237" t="s">
        <v>93</v>
      </c>
      <c r="W6" s="238" t="s">
        <v>81</v>
      </c>
      <c r="X6" s="186"/>
      <c r="Y6" s="239" t="s">
        <v>95</v>
      </c>
      <c r="Z6" s="186"/>
      <c r="AA6" s="249" t="s">
        <v>82</v>
      </c>
      <c r="AB6" s="250" t="s">
        <v>84</v>
      </c>
      <c r="AC6" s="250" t="s">
        <v>83</v>
      </c>
      <c r="AD6" s="250" t="s">
        <v>85</v>
      </c>
      <c r="AE6" s="250" t="s">
        <v>86</v>
      </c>
      <c r="AF6" s="250" t="s">
        <v>87</v>
      </c>
      <c r="AG6" s="251" t="s">
        <v>88</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8.95" customHeight="1" x14ac:dyDescent="0.25">
      <c r="A9" s="202">
        <v>8</v>
      </c>
      <c r="B9" s="221"/>
      <c r="C9" s="219"/>
      <c r="D9" s="203"/>
      <c r="E9" s="41"/>
      <c r="F9" s="225" t="str">
        <f t="shared" ref="F9:F45"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45" si="1">IF(AND(A9=8,NOT(ISBLANK(D9))),IF(OR(ISNUMBER(I9),ISNUMBER(O9),ISNUMBER(U9),ISNUMBER(X9)),AVERAGE(I9,O9,U9,X9),0),"")</f>
        <v/>
      </c>
      <c r="Z9" s="200"/>
      <c r="AA9" s="205"/>
      <c r="AB9" s="55"/>
      <c r="AC9" s="205"/>
      <c r="AD9" s="205"/>
      <c r="AE9" s="205"/>
      <c r="AF9" s="205"/>
      <c r="AG9" s="206"/>
      <c r="AH9" s="44"/>
    </row>
    <row r="10" spans="1:175" ht="18.95" customHeight="1" x14ac:dyDescent="0.25">
      <c r="A10" s="202">
        <v>8</v>
      </c>
      <c r="B10" s="221"/>
      <c r="C10" s="219"/>
      <c r="D10" s="203"/>
      <c r="E10" s="41"/>
      <c r="F10" s="225" t="str">
        <f t="shared" si="0"/>
        <v/>
      </c>
      <c r="G10" s="41"/>
      <c r="H10" s="41"/>
      <c r="I10" s="241" t="str">
        <f t="shared" ref="I10:I36" si="2">IF(G10="S",IF(H10=3,1,IF(H10=2,0.7,IF(H10=1,0.3,0))),"")</f>
        <v/>
      </c>
      <c r="J10" s="41"/>
      <c r="K10" s="41"/>
      <c r="L10" s="41"/>
      <c r="M10" s="41"/>
      <c r="N10" s="41"/>
      <c r="O10" s="241" t="str">
        <f t="shared" ref="O10:O36" si="3">IF(AND($F10=1,J10="S"),IF(K10=3,1,IF(K10=2,0.6,IF(K10=1,0.3,0))),"")</f>
        <v/>
      </c>
      <c r="P10" s="41"/>
      <c r="Q10" s="41"/>
      <c r="R10" s="41"/>
      <c r="S10" s="41"/>
      <c r="T10" s="41"/>
      <c r="U10" s="241" t="str">
        <f t="shared" ref="U10:U36" si="4">IF(AND($F10=1,P10="S"),IF(Q10=3,1,IF(Q10=2,0.6,IF(Q10=1,0.3,0))),"")</f>
        <v/>
      </c>
      <c r="V10" s="240"/>
      <c r="W10" s="240"/>
      <c r="X10" s="241" t="str">
        <f t="shared" ref="X10:X36" si="5">IF($F10=1,IF(V10=3,1,IF(V10=2,0.6,IF(V10=1,0.3,0))),"")</f>
        <v/>
      </c>
      <c r="Y10" s="277" t="str">
        <f t="shared" ref="Y10:Y36" si="6">IF(AND(A10=8,NOT(ISBLANK(D10))),IF(OR(ISNUMBER(I10),ISNUMBER(O10),ISNUMBER(U10),ISNUMBER(X10)),AVERAGE(I10,O10,U10,X10),0),"")</f>
        <v/>
      </c>
      <c r="Z10" s="200"/>
      <c r="AA10" s="205"/>
      <c r="AB10" s="55"/>
      <c r="AC10" s="205"/>
      <c r="AD10" s="205"/>
      <c r="AE10" s="205"/>
      <c r="AF10" s="205"/>
      <c r="AG10" s="206"/>
      <c r="AH10" s="44"/>
    </row>
    <row r="11" spans="1:175" ht="18.95"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6"/>
        <v/>
      </c>
      <c r="Z11" s="200"/>
      <c r="AA11" s="205"/>
      <c r="AB11" s="55"/>
      <c r="AC11" s="205"/>
      <c r="AD11" s="205"/>
      <c r="AE11" s="205"/>
      <c r="AF11" s="205"/>
      <c r="AG11" s="206"/>
      <c r="AH11" s="44"/>
    </row>
    <row r="12" spans="1:175" ht="18.95"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6"/>
        <v/>
      </c>
      <c r="Z12" s="200"/>
      <c r="AA12" s="205"/>
      <c r="AB12" s="55"/>
      <c r="AC12" s="205"/>
      <c r="AD12" s="205"/>
      <c r="AE12" s="205"/>
      <c r="AF12" s="205"/>
      <c r="AG12" s="206"/>
      <c r="AH12" s="44"/>
    </row>
    <row r="13" spans="1:175" ht="18.95"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6"/>
        <v/>
      </c>
      <c r="Z13" s="200"/>
      <c r="AA13" s="205"/>
      <c r="AB13" s="55"/>
      <c r="AC13" s="205"/>
      <c r="AD13" s="205"/>
      <c r="AE13" s="205"/>
      <c r="AF13" s="205"/>
      <c r="AG13" s="206"/>
      <c r="AH13" s="44"/>
    </row>
    <row r="14" spans="1:175" ht="18.95" customHeight="1"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6"/>
        <v/>
      </c>
      <c r="Z14" s="200"/>
      <c r="AA14" s="205"/>
      <c r="AB14" s="55"/>
      <c r="AC14" s="205"/>
      <c r="AD14" s="205"/>
      <c r="AE14" s="205"/>
      <c r="AF14" s="205"/>
      <c r="AG14" s="206"/>
      <c r="AH14" s="44"/>
    </row>
    <row r="15" spans="1:175" ht="18.95" customHeight="1"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6"/>
        <v/>
      </c>
      <c r="Z15" s="200"/>
      <c r="AA15" s="205"/>
      <c r="AB15" s="55"/>
      <c r="AC15" s="205"/>
      <c r="AD15" s="205"/>
      <c r="AE15" s="205"/>
      <c r="AF15" s="205"/>
      <c r="AG15" s="206"/>
      <c r="AH15" s="44"/>
    </row>
    <row r="16" spans="1:175" ht="18.95" customHeight="1" x14ac:dyDescent="0.25">
      <c r="A16" s="202">
        <v>8</v>
      </c>
      <c r="B16" s="221"/>
      <c r="C16" s="219"/>
      <c r="D16" s="203"/>
      <c r="E16" s="41"/>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6"/>
        <v/>
      </c>
      <c r="Z16" s="200"/>
      <c r="AA16" s="205"/>
      <c r="AB16" s="55"/>
      <c r="AC16" s="205"/>
      <c r="AD16" s="205"/>
      <c r="AE16" s="205"/>
      <c r="AF16" s="205"/>
      <c r="AG16" s="206"/>
      <c r="AH16" s="44"/>
    </row>
    <row r="17" spans="1:34" ht="18.95" customHeight="1" x14ac:dyDescent="0.25">
      <c r="A17" s="202">
        <v>8</v>
      </c>
      <c r="B17" s="221"/>
      <c r="C17" s="219"/>
      <c r="D17" s="203"/>
      <c r="E17" s="41"/>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6"/>
        <v/>
      </c>
      <c r="Z17" s="200"/>
      <c r="AA17" s="205"/>
      <c r="AB17" s="55"/>
      <c r="AC17" s="205"/>
      <c r="AD17" s="205"/>
      <c r="AE17" s="205"/>
      <c r="AF17" s="205"/>
      <c r="AG17" s="206"/>
      <c r="AH17" s="44"/>
    </row>
    <row r="18" spans="1:34" ht="18.95" customHeight="1" x14ac:dyDescent="0.25">
      <c r="A18" s="202">
        <v>8</v>
      </c>
      <c r="B18" s="221"/>
      <c r="C18" s="219"/>
      <c r="D18" s="203"/>
      <c r="E18" s="41"/>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6"/>
        <v/>
      </c>
      <c r="Z18" s="200"/>
      <c r="AA18" s="205"/>
      <c r="AB18" s="55"/>
      <c r="AC18" s="205"/>
      <c r="AD18" s="205"/>
      <c r="AE18" s="205"/>
      <c r="AF18" s="205"/>
      <c r="AG18" s="206"/>
      <c r="AH18" s="44"/>
    </row>
    <row r="19" spans="1:34" ht="18.95" customHeight="1" x14ac:dyDescent="0.25">
      <c r="A19" s="202">
        <v>8</v>
      </c>
      <c r="B19" s="221"/>
      <c r="C19" s="219"/>
      <c r="D19" s="203"/>
      <c r="E19" s="41"/>
      <c r="F19" s="225" t="str">
        <f t="shared" si="0"/>
        <v/>
      </c>
      <c r="G19" s="41"/>
      <c r="H19" s="41"/>
      <c r="I19" s="241" t="str">
        <f t="shared" si="2"/>
        <v/>
      </c>
      <c r="J19" s="41"/>
      <c r="K19" s="41"/>
      <c r="L19" s="41"/>
      <c r="M19" s="41"/>
      <c r="N19" s="41"/>
      <c r="O19" s="241" t="str">
        <f t="shared" si="3"/>
        <v/>
      </c>
      <c r="P19" s="41"/>
      <c r="Q19" s="41"/>
      <c r="R19" s="41"/>
      <c r="S19" s="41"/>
      <c r="T19" s="41"/>
      <c r="U19" s="241" t="str">
        <f t="shared" si="4"/>
        <v/>
      </c>
      <c r="V19" s="240"/>
      <c r="W19" s="240"/>
      <c r="X19" s="241" t="str">
        <f t="shared" si="5"/>
        <v/>
      </c>
      <c r="Y19" s="277" t="str">
        <f t="shared" si="6"/>
        <v/>
      </c>
      <c r="Z19" s="200"/>
      <c r="AA19" s="205"/>
      <c r="AB19" s="55"/>
      <c r="AC19" s="205"/>
      <c r="AD19" s="205"/>
      <c r="AE19" s="205"/>
      <c r="AF19" s="205"/>
      <c r="AG19" s="206"/>
      <c r="AH19" s="44"/>
    </row>
    <row r="20" spans="1:34" ht="18.95" customHeight="1" x14ac:dyDescent="0.25">
      <c r="A20" s="202">
        <v>8</v>
      </c>
      <c r="B20" s="221"/>
      <c r="C20" s="219"/>
      <c r="D20" s="203"/>
      <c r="E20" s="41"/>
      <c r="F20" s="225" t="str">
        <f t="shared" si="0"/>
        <v/>
      </c>
      <c r="G20" s="41"/>
      <c r="H20" s="41"/>
      <c r="I20" s="241" t="str">
        <f t="shared" si="2"/>
        <v/>
      </c>
      <c r="J20" s="41"/>
      <c r="K20" s="41"/>
      <c r="L20" s="41"/>
      <c r="M20" s="41"/>
      <c r="N20" s="41"/>
      <c r="O20" s="241" t="str">
        <f t="shared" si="3"/>
        <v/>
      </c>
      <c r="P20" s="41"/>
      <c r="Q20" s="41"/>
      <c r="R20" s="41"/>
      <c r="S20" s="41"/>
      <c r="T20" s="41"/>
      <c r="U20" s="241" t="str">
        <f t="shared" si="4"/>
        <v/>
      </c>
      <c r="V20" s="240"/>
      <c r="W20" s="240"/>
      <c r="X20" s="241" t="str">
        <f t="shared" si="5"/>
        <v/>
      </c>
      <c r="Y20" s="277" t="str">
        <f t="shared" si="6"/>
        <v/>
      </c>
      <c r="Z20" s="200"/>
      <c r="AA20" s="205"/>
      <c r="AB20" s="55"/>
      <c r="AC20" s="205"/>
      <c r="AD20" s="205"/>
      <c r="AE20" s="205"/>
      <c r="AF20" s="205"/>
      <c r="AG20" s="206"/>
      <c r="AH20" s="44"/>
    </row>
    <row r="21" spans="1:34" ht="18.95" customHeight="1" x14ac:dyDescent="0.25">
      <c r="A21" s="202">
        <v>8</v>
      </c>
      <c r="B21" s="221"/>
      <c r="C21" s="219"/>
      <c r="D21" s="203"/>
      <c r="E21" s="41"/>
      <c r="F21" s="225" t="str">
        <f t="shared" si="0"/>
        <v/>
      </c>
      <c r="G21" s="41"/>
      <c r="H21" s="41"/>
      <c r="I21" s="241" t="str">
        <f t="shared" si="2"/>
        <v/>
      </c>
      <c r="J21" s="41"/>
      <c r="K21" s="41"/>
      <c r="L21" s="41"/>
      <c r="M21" s="41"/>
      <c r="N21" s="41"/>
      <c r="O21" s="241" t="str">
        <f t="shared" si="3"/>
        <v/>
      </c>
      <c r="P21" s="41"/>
      <c r="Q21" s="41"/>
      <c r="R21" s="41"/>
      <c r="S21" s="41"/>
      <c r="T21" s="41"/>
      <c r="U21" s="241" t="str">
        <f t="shared" si="4"/>
        <v/>
      </c>
      <c r="V21" s="240"/>
      <c r="W21" s="240"/>
      <c r="X21" s="241" t="str">
        <f t="shared" si="5"/>
        <v/>
      </c>
      <c r="Y21" s="277" t="str">
        <f t="shared" si="6"/>
        <v/>
      </c>
      <c r="Z21" s="200"/>
      <c r="AA21" s="205"/>
      <c r="AB21" s="55"/>
      <c r="AC21" s="205"/>
      <c r="AD21" s="205"/>
      <c r="AE21" s="205"/>
      <c r="AF21" s="205"/>
      <c r="AG21" s="206"/>
      <c r="AH21" s="44"/>
    </row>
    <row r="22" spans="1:34" ht="18.95" customHeight="1" x14ac:dyDescent="0.25">
      <c r="A22" s="202">
        <v>8</v>
      </c>
      <c r="B22" s="221"/>
      <c r="C22" s="219"/>
      <c r="D22" s="203"/>
      <c r="E22" s="41"/>
      <c r="F22" s="225" t="str">
        <f t="shared" si="0"/>
        <v/>
      </c>
      <c r="G22" s="41"/>
      <c r="H22" s="41"/>
      <c r="I22" s="241" t="str">
        <f t="shared" si="2"/>
        <v/>
      </c>
      <c r="J22" s="41"/>
      <c r="K22" s="41"/>
      <c r="L22" s="41"/>
      <c r="M22" s="41"/>
      <c r="N22" s="41"/>
      <c r="O22" s="241" t="str">
        <f t="shared" si="3"/>
        <v/>
      </c>
      <c r="P22" s="41"/>
      <c r="Q22" s="41"/>
      <c r="R22" s="41"/>
      <c r="S22" s="41"/>
      <c r="T22" s="41"/>
      <c r="U22" s="241" t="str">
        <f t="shared" si="4"/>
        <v/>
      </c>
      <c r="V22" s="240"/>
      <c r="W22" s="240"/>
      <c r="X22" s="241" t="str">
        <f t="shared" si="5"/>
        <v/>
      </c>
      <c r="Y22" s="277" t="str">
        <f t="shared" si="6"/>
        <v/>
      </c>
      <c r="Z22" s="200"/>
      <c r="AA22" s="205"/>
      <c r="AB22" s="55"/>
      <c r="AC22" s="205"/>
      <c r="AD22" s="205"/>
      <c r="AE22" s="205"/>
      <c r="AF22" s="205"/>
      <c r="AG22" s="206"/>
      <c r="AH22" s="44"/>
    </row>
    <row r="23" spans="1:34" ht="18.95" customHeight="1" x14ac:dyDescent="0.25">
      <c r="A23" s="202">
        <v>8</v>
      </c>
      <c r="B23" s="221"/>
      <c r="C23" s="219"/>
      <c r="D23" s="203"/>
      <c r="E23" s="41"/>
      <c r="F23" s="225" t="str">
        <f t="shared" si="0"/>
        <v/>
      </c>
      <c r="G23" s="41"/>
      <c r="H23" s="41"/>
      <c r="I23" s="241" t="str">
        <f t="shared" si="2"/>
        <v/>
      </c>
      <c r="J23" s="41"/>
      <c r="K23" s="41"/>
      <c r="L23" s="41"/>
      <c r="M23" s="41"/>
      <c r="N23" s="41"/>
      <c r="O23" s="241" t="str">
        <f t="shared" si="3"/>
        <v/>
      </c>
      <c r="P23" s="41"/>
      <c r="Q23" s="41"/>
      <c r="R23" s="41"/>
      <c r="S23" s="41"/>
      <c r="T23" s="41"/>
      <c r="U23" s="241" t="str">
        <f t="shared" si="4"/>
        <v/>
      </c>
      <c r="V23" s="240"/>
      <c r="W23" s="240"/>
      <c r="X23" s="241" t="str">
        <f t="shared" si="5"/>
        <v/>
      </c>
      <c r="Y23" s="277" t="str">
        <f t="shared" si="6"/>
        <v/>
      </c>
      <c r="Z23" s="200"/>
      <c r="AA23" s="205"/>
      <c r="AB23" s="55"/>
      <c r="AC23" s="205"/>
      <c r="AD23" s="205"/>
      <c r="AE23" s="205"/>
      <c r="AF23" s="205"/>
      <c r="AG23" s="206"/>
      <c r="AH23" s="44"/>
    </row>
    <row r="24" spans="1:34" ht="18.95" customHeight="1" x14ac:dyDescent="0.25">
      <c r="A24" s="202">
        <v>8</v>
      </c>
      <c r="B24" s="221"/>
      <c r="C24" s="219"/>
      <c r="D24" s="203"/>
      <c r="E24" s="41"/>
      <c r="F24" s="225" t="str">
        <f t="shared" si="0"/>
        <v/>
      </c>
      <c r="G24" s="41"/>
      <c r="H24" s="41"/>
      <c r="I24" s="241" t="str">
        <f t="shared" si="2"/>
        <v/>
      </c>
      <c r="J24" s="41"/>
      <c r="K24" s="41"/>
      <c r="L24" s="41"/>
      <c r="M24" s="41"/>
      <c r="N24" s="41"/>
      <c r="O24" s="241" t="str">
        <f t="shared" si="3"/>
        <v/>
      </c>
      <c r="P24" s="41"/>
      <c r="Q24" s="41"/>
      <c r="R24" s="41"/>
      <c r="S24" s="41"/>
      <c r="T24" s="41"/>
      <c r="U24" s="241" t="str">
        <f t="shared" si="4"/>
        <v/>
      </c>
      <c r="V24" s="240"/>
      <c r="W24" s="240"/>
      <c r="X24" s="241" t="str">
        <f t="shared" si="5"/>
        <v/>
      </c>
      <c r="Y24" s="277" t="str">
        <f t="shared" si="6"/>
        <v/>
      </c>
      <c r="Z24" s="200"/>
      <c r="AA24" s="205"/>
      <c r="AB24" s="55"/>
      <c r="AC24" s="205"/>
      <c r="AD24" s="205"/>
      <c r="AE24" s="205"/>
      <c r="AF24" s="205"/>
      <c r="AG24" s="206"/>
      <c r="AH24" s="44"/>
    </row>
    <row r="25" spans="1:34" ht="18.95" customHeight="1" x14ac:dyDescent="0.25">
      <c r="A25" s="202">
        <v>8</v>
      </c>
      <c r="B25" s="221"/>
      <c r="C25" s="219"/>
      <c r="D25" s="203"/>
      <c r="E25" s="41"/>
      <c r="F25" s="225" t="str">
        <f t="shared" si="0"/>
        <v/>
      </c>
      <c r="G25" s="41"/>
      <c r="H25" s="41"/>
      <c r="I25" s="241" t="str">
        <f t="shared" si="2"/>
        <v/>
      </c>
      <c r="J25" s="41"/>
      <c r="K25" s="41"/>
      <c r="L25" s="41"/>
      <c r="M25" s="41"/>
      <c r="N25" s="41"/>
      <c r="O25" s="241" t="str">
        <f t="shared" si="3"/>
        <v/>
      </c>
      <c r="P25" s="41"/>
      <c r="Q25" s="41"/>
      <c r="R25" s="41"/>
      <c r="S25" s="41"/>
      <c r="T25" s="41"/>
      <c r="U25" s="241" t="str">
        <f t="shared" si="4"/>
        <v/>
      </c>
      <c r="V25" s="240"/>
      <c r="W25" s="240"/>
      <c r="X25" s="241" t="str">
        <f t="shared" si="5"/>
        <v/>
      </c>
      <c r="Y25" s="277" t="str">
        <f t="shared" si="6"/>
        <v/>
      </c>
      <c r="Z25" s="200"/>
      <c r="AA25" s="205"/>
      <c r="AB25" s="55"/>
      <c r="AC25" s="205"/>
      <c r="AD25" s="205"/>
      <c r="AE25" s="205"/>
      <c r="AF25" s="205"/>
      <c r="AG25" s="206"/>
      <c r="AH25" s="44"/>
    </row>
    <row r="26" spans="1:34" ht="18.95" customHeight="1" x14ac:dyDescent="0.25">
      <c r="A26" s="202">
        <v>8</v>
      </c>
      <c r="B26" s="221"/>
      <c r="C26" s="219"/>
      <c r="D26" s="203"/>
      <c r="E26" s="41"/>
      <c r="F26" s="225" t="str">
        <f t="shared" si="0"/>
        <v/>
      </c>
      <c r="G26" s="41"/>
      <c r="H26" s="41"/>
      <c r="I26" s="241" t="str">
        <f t="shared" si="2"/>
        <v/>
      </c>
      <c r="J26" s="41"/>
      <c r="K26" s="41"/>
      <c r="L26" s="41"/>
      <c r="M26" s="41"/>
      <c r="N26" s="41"/>
      <c r="O26" s="241" t="str">
        <f t="shared" si="3"/>
        <v/>
      </c>
      <c r="P26" s="41"/>
      <c r="Q26" s="41"/>
      <c r="R26" s="41"/>
      <c r="S26" s="41"/>
      <c r="T26" s="41"/>
      <c r="U26" s="241" t="str">
        <f t="shared" si="4"/>
        <v/>
      </c>
      <c r="V26" s="240"/>
      <c r="W26" s="240"/>
      <c r="X26" s="241" t="str">
        <f t="shared" si="5"/>
        <v/>
      </c>
      <c r="Y26" s="277" t="str">
        <f t="shared" si="6"/>
        <v/>
      </c>
      <c r="Z26" s="200"/>
      <c r="AA26" s="205"/>
      <c r="AB26" s="55"/>
      <c r="AC26" s="205"/>
      <c r="AD26" s="205"/>
      <c r="AE26" s="205"/>
      <c r="AF26" s="205"/>
      <c r="AG26" s="206"/>
      <c r="AH26" s="44"/>
    </row>
    <row r="27" spans="1:34" ht="18.95" customHeight="1" x14ac:dyDescent="0.25">
      <c r="A27" s="202">
        <v>8</v>
      </c>
      <c r="B27" s="221"/>
      <c r="C27" s="219"/>
      <c r="D27" s="203"/>
      <c r="E27" s="41"/>
      <c r="F27" s="225" t="str">
        <f t="shared" si="0"/>
        <v/>
      </c>
      <c r="G27" s="41"/>
      <c r="H27" s="41"/>
      <c r="I27" s="241" t="str">
        <f t="shared" si="2"/>
        <v/>
      </c>
      <c r="J27" s="41"/>
      <c r="K27" s="41"/>
      <c r="L27" s="41"/>
      <c r="M27" s="41"/>
      <c r="N27" s="41"/>
      <c r="O27" s="241" t="str">
        <f t="shared" si="3"/>
        <v/>
      </c>
      <c r="P27" s="41"/>
      <c r="Q27" s="41"/>
      <c r="R27" s="41"/>
      <c r="S27" s="41"/>
      <c r="T27" s="41"/>
      <c r="U27" s="241" t="str">
        <f t="shared" si="4"/>
        <v/>
      </c>
      <c r="V27" s="240"/>
      <c r="W27" s="240"/>
      <c r="X27" s="241" t="str">
        <f t="shared" si="5"/>
        <v/>
      </c>
      <c r="Y27" s="277" t="str">
        <f t="shared" si="6"/>
        <v/>
      </c>
      <c r="Z27" s="200"/>
      <c r="AA27" s="205"/>
      <c r="AB27" s="55"/>
      <c r="AC27" s="205"/>
      <c r="AD27" s="205"/>
      <c r="AE27" s="205"/>
      <c r="AF27" s="205"/>
      <c r="AG27" s="206"/>
      <c r="AH27" s="44"/>
    </row>
    <row r="28" spans="1:34" ht="18.95" customHeight="1" x14ac:dyDescent="0.25">
      <c r="A28" s="202">
        <v>8</v>
      </c>
      <c r="B28" s="221"/>
      <c r="C28" s="219"/>
      <c r="D28" s="203"/>
      <c r="E28" s="41"/>
      <c r="F28" s="225" t="str">
        <f t="shared" si="0"/>
        <v/>
      </c>
      <c r="G28" s="41"/>
      <c r="H28" s="41"/>
      <c r="I28" s="241" t="str">
        <f t="shared" si="2"/>
        <v/>
      </c>
      <c r="J28" s="41"/>
      <c r="K28" s="41"/>
      <c r="L28" s="41"/>
      <c r="M28" s="41"/>
      <c r="N28" s="41"/>
      <c r="O28" s="241" t="str">
        <f t="shared" si="3"/>
        <v/>
      </c>
      <c r="P28" s="41"/>
      <c r="Q28" s="41"/>
      <c r="R28" s="41"/>
      <c r="S28" s="41"/>
      <c r="T28" s="41"/>
      <c r="U28" s="241" t="str">
        <f t="shared" si="4"/>
        <v/>
      </c>
      <c r="V28" s="240"/>
      <c r="W28" s="240"/>
      <c r="X28" s="241" t="str">
        <f t="shared" si="5"/>
        <v/>
      </c>
      <c r="Y28" s="277" t="str">
        <f t="shared" si="6"/>
        <v/>
      </c>
      <c r="Z28" s="200"/>
      <c r="AA28" s="205"/>
      <c r="AB28" s="55"/>
      <c r="AC28" s="205"/>
      <c r="AD28" s="205"/>
      <c r="AE28" s="205"/>
      <c r="AF28" s="205"/>
      <c r="AG28" s="206"/>
      <c r="AH28" s="44"/>
    </row>
    <row r="29" spans="1:34" ht="18.95" customHeight="1" x14ac:dyDescent="0.25">
      <c r="A29" s="202">
        <v>8</v>
      </c>
      <c r="B29" s="221"/>
      <c r="C29" s="219"/>
      <c r="D29" s="203"/>
      <c r="E29" s="41"/>
      <c r="F29" s="225" t="str">
        <f t="shared" si="0"/>
        <v/>
      </c>
      <c r="G29" s="41"/>
      <c r="H29" s="41"/>
      <c r="I29" s="241" t="str">
        <f t="shared" si="2"/>
        <v/>
      </c>
      <c r="J29" s="41"/>
      <c r="K29" s="41"/>
      <c r="L29" s="41"/>
      <c r="M29" s="41"/>
      <c r="N29" s="41"/>
      <c r="O29" s="241" t="str">
        <f t="shared" si="3"/>
        <v/>
      </c>
      <c r="P29" s="41"/>
      <c r="Q29" s="41"/>
      <c r="R29" s="41"/>
      <c r="S29" s="41"/>
      <c r="T29" s="41"/>
      <c r="U29" s="241" t="str">
        <f t="shared" si="4"/>
        <v/>
      </c>
      <c r="V29" s="240"/>
      <c r="W29" s="240"/>
      <c r="X29" s="241" t="str">
        <f t="shared" si="5"/>
        <v/>
      </c>
      <c r="Y29" s="277" t="str">
        <f t="shared" si="6"/>
        <v/>
      </c>
      <c r="Z29" s="200"/>
      <c r="AA29" s="205"/>
      <c r="AB29" s="55"/>
      <c r="AC29" s="205"/>
      <c r="AD29" s="205"/>
      <c r="AE29" s="205"/>
      <c r="AF29" s="205"/>
      <c r="AG29" s="206"/>
      <c r="AH29" s="44"/>
    </row>
    <row r="30" spans="1:34" ht="18.95" customHeight="1" x14ac:dyDescent="0.25">
      <c r="A30" s="202">
        <v>8</v>
      </c>
      <c r="B30" s="221"/>
      <c r="C30" s="219"/>
      <c r="D30" s="203"/>
      <c r="E30" s="41"/>
      <c r="F30" s="225" t="str">
        <f t="shared" si="0"/>
        <v/>
      </c>
      <c r="G30" s="41"/>
      <c r="H30" s="41"/>
      <c r="I30" s="241" t="str">
        <f t="shared" si="2"/>
        <v/>
      </c>
      <c r="J30" s="41"/>
      <c r="K30" s="41"/>
      <c r="L30" s="41"/>
      <c r="M30" s="41"/>
      <c r="N30" s="41"/>
      <c r="O30" s="241" t="str">
        <f t="shared" si="3"/>
        <v/>
      </c>
      <c r="P30" s="41"/>
      <c r="Q30" s="41"/>
      <c r="R30" s="41"/>
      <c r="S30" s="41"/>
      <c r="T30" s="41"/>
      <c r="U30" s="241" t="str">
        <f t="shared" si="4"/>
        <v/>
      </c>
      <c r="V30" s="240"/>
      <c r="W30" s="240"/>
      <c r="X30" s="241" t="str">
        <f t="shared" si="5"/>
        <v/>
      </c>
      <c r="Y30" s="277" t="str">
        <f t="shared" si="6"/>
        <v/>
      </c>
      <c r="Z30" s="200"/>
      <c r="AA30" s="205"/>
      <c r="AB30" s="55"/>
      <c r="AC30" s="205"/>
      <c r="AD30" s="205"/>
      <c r="AE30" s="205"/>
      <c r="AF30" s="205"/>
      <c r="AG30" s="206"/>
      <c r="AH30" s="44"/>
    </row>
    <row r="31" spans="1:34" ht="18.95" customHeight="1" x14ac:dyDescent="0.25">
      <c r="A31" s="202">
        <v>8</v>
      </c>
      <c r="B31" s="221"/>
      <c r="C31" s="219"/>
      <c r="D31" s="203"/>
      <c r="E31" s="41"/>
      <c r="F31" s="225" t="str">
        <f t="shared" si="0"/>
        <v/>
      </c>
      <c r="G31" s="41"/>
      <c r="H31" s="41"/>
      <c r="I31" s="241" t="str">
        <f t="shared" si="2"/>
        <v/>
      </c>
      <c r="J31" s="41"/>
      <c r="K31" s="41"/>
      <c r="L31" s="41"/>
      <c r="M31" s="41"/>
      <c r="N31" s="41"/>
      <c r="O31" s="241" t="str">
        <f t="shared" si="3"/>
        <v/>
      </c>
      <c r="P31" s="41"/>
      <c r="Q31" s="41"/>
      <c r="R31" s="41"/>
      <c r="S31" s="41"/>
      <c r="T31" s="41"/>
      <c r="U31" s="241" t="str">
        <f t="shared" si="4"/>
        <v/>
      </c>
      <c r="V31" s="240"/>
      <c r="W31" s="240"/>
      <c r="X31" s="241" t="str">
        <f t="shared" si="5"/>
        <v/>
      </c>
      <c r="Y31" s="277" t="str">
        <f t="shared" si="6"/>
        <v/>
      </c>
      <c r="Z31" s="200"/>
      <c r="AA31" s="205"/>
      <c r="AB31" s="55"/>
      <c r="AC31" s="205"/>
      <c r="AD31" s="205"/>
      <c r="AE31" s="205"/>
      <c r="AF31" s="205"/>
      <c r="AG31" s="206"/>
      <c r="AH31" s="44"/>
    </row>
    <row r="32" spans="1:34" ht="18.95" customHeight="1" x14ac:dyDescent="0.25">
      <c r="A32" s="202">
        <v>8</v>
      </c>
      <c r="B32" s="221"/>
      <c r="C32" s="219"/>
      <c r="D32" s="203"/>
      <c r="E32" s="41"/>
      <c r="F32" s="225" t="str">
        <f t="shared" si="0"/>
        <v/>
      </c>
      <c r="G32" s="41"/>
      <c r="H32" s="41"/>
      <c r="I32" s="241" t="str">
        <f t="shared" si="2"/>
        <v/>
      </c>
      <c r="J32" s="41"/>
      <c r="K32" s="41"/>
      <c r="L32" s="41"/>
      <c r="M32" s="41"/>
      <c r="N32" s="41"/>
      <c r="O32" s="241" t="str">
        <f t="shared" si="3"/>
        <v/>
      </c>
      <c r="P32" s="41"/>
      <c r="Q32" s="41"/>
      <c r="R32" s="41"/>
      <c r="S32" s="41"/>
      <c r="T32" s="41"/>
      <c r="U32" s="241" t="str">
        <f t="shared" si="4"/>
        <v/>
      </c>
      <c r="V32" s="240"/>
      <c r="W32" s="240"/>
      <c r="X32" s="241" t="str">
        <f t="shared" si="5"/>
        <v/>
      </c>
      <c r="Y32" s="277" t="str">
        <f t="shared" si="6"/>
        <v/>
      </c>
      <c r="Z32" s="200"/>
      <c r="AA32" s="205"/>
      <c r="AB32" s="55"/>
      <c r="AC32" s="205"/>
      <c r="AD32" s="205"/>
      <c r="AE32" s="205"/>
      <c r="AF32" s="205"/>
      <c r="AG32" s="206"/>
      <c r="AH32" s="44"/>
    </row>
    <row r="33" spans="1:34" ht="18.95" customHeight="1" x14ac:dyDescent="0.25">
      <c r="A33" s="202">
        <v>8</v>
      </c>
      <c r="B33" s="221"/>
      <c r="C33" s="219"/>
      <c r="D33" s="203"/>
      <c r="E33" s="41"/>
      <c r="F33" s="225" t="str">
        <f t="shared" si="0"/>
        <v/>
      </c>
      <c r="G33" s="41"/>
      <c r="H33" s="41"/>
      <c r="I33" s="241" t="str">
        <f t="shared" si="2"/>
        <v/>
      </c>
      <c r="J33" s="41"/>
      <c r="K33" s="41"/>
      <c r="L33" s="41"/>
      <c r="M33" s="41"/>
      <c r="N33" s="41"/>
      <c r="O33" s="241" t="str">
        <f t="shared" si="3"/>
        <v/>
      </c>
      <c r="P33" s="41"/>
      <c r="Q33" s="41"/>
      <c r="R33" s="41"/>
      <c r="S33" s="41"/>
      <c r="T33" s="41"/>
      <c r="U33" s="241" t="str">
        <f t="shared" si="4"/>
        <v/>
      </c>
      <c r="V33" s="240"/>
      <c r="W33" s="240"/>
      <c r="X33" s="241" t="str">
        <f t="shared" si="5"/>
        <v/>
      </c>
      <c r="Y33" s="277" t="str">
        <f t="shared" si="6"/>
        <v/>
      </c>
      <c r="Z33" s="200"/>
      <c r="AA33" s="205"/>
      <c r="AB33" s="55"/>
      <c r="AC33" s="205"/>
      <c r="AD33" s="205"/>
      <c r="AE33" s="205"/>
      <c r="AF33" s="205"/>
      <c r="AG33" s="206"/>
      <c r="AH33" s="44"/>
    </row>
    <row r="34" spans="1:34" ht="18.95" customHeight="1" x14ac:dyDescent="0.25">
      <c r="A34" s="202">
        <v>8</v>
      </c>
      <c r="B34" s="221"/>
      <c r="C34" s="219"/>
      <c r="D34" s="203"/>
      <c r="E34" s="41"/>
      <c r="F34" s="225" t="str">
        <f t="shared" si="0"/>
        <v/>
      </c>
      <c r="G34" s="41"/>
      <c r="H34" s="41"/>
      <c r="I34" s="241" t="str">
        <f t="shared" si="2"/>
        <v/>
      </c>
      <c r="J34" s="41"/>
      <c r="K34" s="41"/>
      <c r="L34" s="41"/>
      <c r="M34" s="41"/>
      <c r="N34" s="41"/>
      <c r="O34" s="241" t="str">
        <f t="shared" si="3"/>
        <v/>
      </c>
      <c r="P34" s="41"/>
      <c r="Q34" s="41"/>
      <c r="R34" s="41"/>
      <c r="S34" s="41"/>
      <c r="T34" s="41"/>
      <c r="U34" s="241" t="str">
        <f t="shared" si="4"/>
        <v/>
      </c>
      <c r="V34" s="240"/>
      <c r="W34" s="240"/>
      <c r="X34" s="241" t="str">
        <f t="shared" si="5"/>
        <v/>
      </c>
      <c r="Y34" s="277" t="str">
        <f t="shared" si="6"/>
        <v/>
      </c>
      <c r="Z34" s="200"/>
      <c r="AA34" s="205"/>
      <c r="AB34" s="55"/>
      <c r="AC34" s="205"/>
      <c r="AD34" s="205"/>
      <c r="AE34" s="205"/>
      <c r="AF34" s="205"/>
      <c r="AG34" s="206"/>
      <c r="AH34" s="44"/>
    </row>
    <row r="35" spans="1:34" ht="18.95" customHeight="1" x14ac:dyDescent="0.25">
      <c r="A35" s="202">
        <v>8</v>
      </c>
      <c r="B35" s="221"/>
      <c r="C35" s="219"/>
      <c r="D35" s="203"/>
      <c r="E35" s="41"/>
      <c r="F35" s="225" t="str">
        <f t="shared" si="0"/>
        <v/>
      </c>
      <c r="G35" s="41"/>
      <c r="H35" s="41"/>
      <c r="I35" s="241" t="str">
        <f t="shared" si="2"/>
        <v/>
      </c>
      <c r="J35" s="41"/>
      <c r="K35" s="41"/>
      <c r="L35" s="41"/>
      <c r="M35" s="41"/>
      <c r="N35" s="41"/>
      <c r="O35" s="241" t="str">
        <f t="shared" si="3"/>
        <v/>
      </c>
      <c r="P35" s="41"/>
      <c r="Q35" s="41"/>
      <c r="R35" s="41"/>
      <c r="S35" s="41"/>
      <c r="T35" s="41"/>
      <c r="U35" s="241" t="str">
        <f t="shared" si="4"/>
        <v/>
      </c>
      <c r="V35" s="240"/>
      <c r="W35" s="240"/>
      <c r="X35" s="241" t="str">
        <f t="shared" si="5"/>
        <v/>
      </c>
      <c r="Y35" s="277" t="str">
        <f t="shared" si="6"/>
        <v/>
      </c>
      <c r="Z35" s="200"/>
      <c r="AA35" s="205"/>
      <c r="AB35" s="55"/>
      <c r="AC35" s="205"/>
      <c r="AD35" s="205"/>
      <c r="AE35" s="205"/>
      <c r="AF35" s="205"/>
      <c r="AG35" s="206"/>
      <c r="AH35" s="44"/>
    </row>
    <row r="36" spans="1:34" ht="18.95" customHeight="1" x14ac:dyDescent="0.25">
      <c r="A36" s="202">
        <v>8</v>
      </c>
      <c r="B36" s="221"/>
      <c r="C36" s="219"/>
      <c r="D36" s="203"/>
      <c r="E36" s="41"/>
      <c r="F36" s="225" t="str">
        <f t="shared" si="0"/>
        <v/>
      </c>
      <c r="G36" s="41"/>
      <c r="H36" s="41"/>
      <c r="I36" s="241" t="str">
        <f t="shared" si="2"/>
        <v/>
      </c>
      <c r="J36" s="41"/>
      <c r="K36" s="41"/>
      <c r="L36" s="41"/>
      <c r="M36" s="41"/>
      <c r="N36" s="41"/>
      <c r="O36" s="241" t="str">
        <f t="shared" si="3"/>
        <v/>
      </c>
      <c r="P36" s="41"/>
      <c r="Q36" s="41"/>
      <c r="R36" s="41"/>
      <c r="S36" s="41"/>
      <c r="T36" s="41"/>
      <c r="U36" s="241" t="str">
        <f t="shared" si="4"/>
        <v/>
      </c>
      <c r="V36" s="240"/>
      <c r="W36" s="240"/>
      <c r="X36" s="241" t="str">
        <f t="shared" si="5"/>
        <v/>
      </c>
      <c r="Y36" s="277" t="str">
        <f t="shared" si="6"/>
        <v/>
      </c>
      <c r="Z36" s="200"/>
      <c r="AA36" s="205"/>
      <c r="AB36" s="55"/>
      <c r="AC36" s="205"/>
      <c r="AD36" s="205"/>
      <c r="AE36" s="205"/>
      <c r="AF36" s="205"/>
      <c r="AG36" s="206"/>
      <c r="AH36" s="44"/>
    </row>
    <row r="37" spans="1:34" ht="20.65" customHeight="1" x14ac:dyDescent="0.25">
      <c r="A37" s="202">
        <v>8</v>
      </c>
      <c r="B37" s="221"/>
      <c r="C37" s="219"/>
      <c r="D37" s="203"/>
      <c r="E37" s="41"/>
      <c r="F37" s="225" t="str">
        <f t="shared" si="0"/>
        <v/>
      </c>
      <c r="G37" s="41"/>
      <c r="H37" s="41"/>
      <c r="I37" s="241" t="str">
        <f t="shared" ref="I37:I45" si="7">IF(G37="S",IF(H37=3,1,IF(H37=2,0.7,IF(H37=1,0.3,0))),"")</f>
        <v/>
      </c>
      <c r="J37" s="41"/>
      <c r="K37" s="41"/>
      <c r="L37" s="41"/>
      <c r="M37" s="41"/>
      <c r="N37" s="41"/>
      <c r="O37" s="241" t="str">
        <f t="shared" ref="O37:O50" si="8">IF(AND($F37=1,J37="S"),IF(K37=3,1,IF(K37=2,0.6,IF(K37=1,0.3,0))),"")</f>
        <v/>
      </c>
      <c r="P37" s="41"/>
      <c r="Q37" s="41"/>
      <c r="R37" s="41"/>
      <c r="S37" s="41"/>
      <c r="T37" s="41"/>
      <c r="U37" s="241" t="str">
        <f t="shared" ref="U37:U46" si="9">IF(AND($F37=1,P37="S"),IF(Q37=3,1,IF(Q37=2,0.6,IF(Q37=1,0.3,0))),"")</f>
        <v/>
      </c>
      <c r="V37" s="240"/>
      <c r="W37" s="240"/>
      <c r="X37" s="241" t="str">
        <f t="shared" ref="X37:X46" si="10">IF($F37=1,IF(V37=3,1,IF(V37=2,0.6,IF(V37=1,0.3,0))),"")</f>
        <v/>
      </c>
      <c r="Y37" s="277" t="str">
        <f t="shared" si="1"/>
        <v/>
      </c>
      <c r="Z37" s="200"/>
      <c r="AA37" s="205"/>
      <c r="AB37" s="55"/>
      <c r="AC37" s="205"/>
      <c r="AD37" s="205"/>
      <c r="AE37" s="205"/>
      <c r="AF37" s="205"/>
      <c r="AG37" s="206"/>
      <c r="AH37" s="44"/>
    </row>
    <row r="38" spans="1:34" ht="18.95" customHeight="1" x14ac:dyDescent="0.25">
      <c r="A38" s="202">
        <v>8</v>
      </c>
      <c r="B38" s="221"/>
      <c r="C38" s="219"/>
      <c r="D38" s="203"/>
      <c r="E38" s="41"/>
      <c r="F38" s="225" t="str">
        <f t="shared" si="0"/>
        <v/>
      </c>
      <c r="G38" s="41"/>
      <c r="H38" s="41"/>
      <c r="I38" s="241" t="str">
        <f t="shared" si="7"/>
        <v/>
      </c>
      <c r="J38" s="41"/>
      <c r="K38" s="41"/>
      <c r="L38" s="41"/>
      <c r="M38" s="41"/>
      <c r="N38" s="41"/>
      <c r="O38" s="241" t="str">
        <f t="shared" si="8"/>
        <v/>
      </c>
      <c r="P38" s="41"/>
      <c r="Q38" s="41"/>
      <c r="R38" s="41"/>
      <c r="S38" s="41"/>
      <c r="T38" s="41"/>
      <c r="U38" s="241" t="str">
        <f t="shared" si="9"/>
        <v/>
      </c>
      <c r="V38" s="240"/>
      <c r="W38" s="240"/>
      <c r="X38" s="241" t="str">
        <f t="shared" si="10"/>
        <v/>
      </c>
      <c r="Y38" s="277" t="str">
        <f t="shared" si="1"/>
        <v/>
      </c>
      <c r="Z38" s="200"/>
      <c r="AA38" s="205"/>
      <c r="AB38" s="205"/>
      <c r="AC38" s="205"/>
      <c r="AD38" s="205"/>
      <c r="AE38" s="205"/>
      <c r="AF38" s="205"/>
      <c r="AG38" s="206"/>
      <c r="AH38" s="44"/>
    </row>
    <row r="39" spans="1:34" ht="21.95" customHeight="1" x14ac:dyDescent="0.25">
      <c r="A39" s="202">
        <v>8</v>
      </c>
      <c r="B39" s="221"/>
      <c r="C39" s="219"/>
      <c r="D39" s="203"/>
      <c r="E39" s="41"/>
      <c r="F39" s="225" t="str">
        <f t="shared" si="0"/>
        <v/>
      </c>
      <c r="G39" s="41"/>
      <c r="H39" s="41"/>
      <c r="I39" s="241" t="str">
        <f t="shared" si="7"/>
        <v/>
      </c>
      <c r="J39" s="41"/>
      <c r="K39" s="41"/>
      <c r="L39" s="41"/>
      <c r="M39" s="41"/>
      <c r="N39" s="41"/>
      <c r="O39" s="241" t="str">
        <f t="shared" si="8"/>
        <v/>
      </c>
      <c r="P39" s="41"/>
      <c r="Q39" s="41"/>
      <c r="R39" s="41"/>
      <c r="S39" s="41"/>
      <c r="T39" s="41"/>
      <c r="U39" s="241" t="str">
        <f t="shared" si="9"/>
        <v/>
      </c>
      <c r="V39" s="240"/>
      <c r="W39" s="240"/>
      <c r="X39" s="241" t="str">
        <f t="shared" si="10"/>
        <v/>
      </c>
      <c r="Y39" s="277" t="str">
        <f t="shared" si="1"/>
        <v/>
      </c>
      <c r="Z39" s="200"/>
      <c r="AA39" s="205"/>
      <c r="AB39" s="205"/>
      <c r="AC39" s="205"/>
      <c r="AD39" s="205"/>
      <c r="AE39" s="205"/>
      <c r="AF39" s="205"/>
      <c r="AG39" s="206"/>
      <c r="AH39" s="44"/>
    </row>
    <row r="40" spans="1:34" ht="20.100000000000001" customHeight="1" x14ac:dyDescent="0.25">
      <c r="A40" s="202">
        <v>8</v>
      </c>
      <c r="B40" s="221"/>
      <c r="C40" s="219"/>
      <c r="D40" s="203"/>
      <c r="E40" s="41"/>
      <c r="F40" s="225" t="str">
        <f t="shared" si="0"/>
        <v/>
      </c>
      <c r="G40" s="41"/>
      <c r="H40" s="41"/>
      <c r="I40" s="241" t="str">
        <f t="shared" si="7"/>
        <v/>
      </c>
      <c r="J40" s="41"/>
      <c r="K40" s="41"/>
      <c r="L40" s="41"/>
      <c r="M40" s="41"/>
      <c r="N40" s="41"/>
      <c r="O40" s="241" t="str">
        <f t="shared" si="8"/>
        <v/>
      </c>
      <c r="P40" s="41"/>
      <c r="Q40" s="41"/>
      <c r="R40" s="41"/>
      <c r="S40" s="41"/>
      <c r="T40" s="41"/>
      <c r="U40" s="241" t="str">
        <f t="shared" si="9"/>
        <v/>
      </c>
      <c r="V40" s="240"/>
      <c r="W40" s="240"/>
      <c r="X40" s="241" t="str">
        <f t="shared" si="10"/>
        <v/>
      </c>
      <c r="Y40" s="277" t="str">
        <f t="shared" si="1"/>
        <v/>
      </c>
      <c r="Z40" s="200"/>
      <c r="AA40" s="205"/>
      <c r="AB40" s="205"/>
      <c r="AC40" s="205"/>
      <c r="AD40" s="205"/>
      <c r="AE40" s="205"/>
      <c r="AF40" s="205"/>
      <c r="AG40" s="206"/>
      <c r="AH40" s="44"/>
    </row>
    <row r="41" spans="1:34" ht="15.75" x14ac:dyDescent="0.25">
      <c r="A41" s="202">
        <v>8</v>
      </c>
      <c r="B41" s="221"/>
      <c r="C41" s="219"/>
      <c r="D41" s="203"/>
      <c r="E41" s="41"/>
      <c r="F41" s="225" t="str">
        <f t="shared" si="0"/>
        <v/>
      </c>
      <c r="G41" s="41"/>
      <c r="H41" s="41"/>
      <c r="I41" s="241" t="str">
        <f t="shared" si="7"/>
        <v/>
      </c>
      <c r="J41" s="41"/>
      <c r="K41" s="41"/>
      <c r="L41" s="41"/>
      <c r="M41" s="41"/>
      <c r="N41" s="41"/>
      <c r="O41" s="241" t="str">
        <f t="shared" si="8"/>
        <v/>
      </c>
      <c r="P41" s="41"/>
      <c r="Q41" s="41"/>
      <c r="R41" s="41"/>
      <c r="S41" s="41"/>
      <c r="T41" s="41"/>
      <c r="U41" s="241" t="str">
        <f t="shared" si="9"/>
        <v/>
      </c>
      <c r="V41" s="240"/>
      <c r="W41" s="240"/>
      <c r="X41" s="241" t="str">
        <f t="shared" si="10"/>
        <v/>
      </c>
      <c r="Y41" s="277" t="str">
        <f t="shared" si="1"/>
        <v/>
      </c>
      <c r="Z41" s="200"/>
      <c r="AA41" s="205"/>
      <c r="AB41" s="205"/>
      <c r="AC41" s="205"/>
      <c r="AD41" s="205"/>
      <c r="AE41" s="205"/>
      <c r="AF41" s="205"/>
      <c r="AG41" s="206"/>
      <c r="AH41" s="44"/>
    </row>
    <row r="42" spans="1:34" ht="15.75" x14ac:dyDescent="0.25">
      <c r="A42" s="202">
        <v>8</v>
      </c>
      <c r="B42" s="221"/>
      <c r="C42" s="219"/>
      <c r="D42" s="203"/>
      <c r="E42" s="41"/>
      <c r="F42" s="225" t="str">
        <f t="shared" si="0"/>
        <v/>
      </c>
      <c r="G42" s="41"/>
      <c r="H42" s="41"/>
      <c r="I42" s="241" t="str">
        <f t="shared" si="7"/>
        <v/>
      </c>
      <c r="J42" s="41"/>
      <c r="K42" s="41"/>
      <c r="L42" s="41"/>
      <c r="M42" s="41"/>
      <c r="N42" s="41"/>
      <c r="O42" s="241" t="str">
        <f t="shared" si="8"/>
        <v/>
      </c>
      <c r="P42" s="41"/>
      <c r="Q42" s="41"/>
      <c r="R42" s="41"/>
      <c r="S42" s="41"/>
      <c r="T42" s="41"/>
      <c r="U42" s="241" t="str">
        <f t="shared" si="9"/>
        <v/>
      </c>
      <c r="V42" s="240"/>
      <c r="W42" s="240"/>
      <c r="X42" s="241" t="str">
        <f t="shared" si="10"/>
        <v/>
      </c>
      <c r="Y42" s="277" t="str">
        <f t="shared" si="1"/>
        <v/>
      </c>
      <c r="Z42" s="200"/>
      <c r="AA42" s="205"/>
      <c r="AB42" s="205"/>
      <c r="AC42" s="205"/>
      <c r="AD42" s="205"/>
      <c r="AE42" s="205"/>
      <c r="AF42" s="205"/>
      <c r="AG42" s="206"/>
      <c r="AH42" s="44"/>
    </row>
    <row r="43" spans="1:34" ht="15.75" x14ac:dyDescent="0.25">
      <c r="A43" s="202">
        <v>8</v>
      </c>
      <c r="B43" s="221"/>
      <c r="C43" s="219"/>
      <c r="D43" s="203"/>
      <c r="E43" s="204"/>
      <c r="F43" s="225" t="str">
        <f t="shared" si="0"/>
        <v/>
      </c>
      <c r="G43" s="41"/>
      <c r="H43" s="41"/>
      <c r="I43" s="241" t="str">
        <f t="shared" si="7"/>
        <v/>
      </c>
      <c r="J43" s="41"/>
      <c r="K43" s="41"/>
      <c r="L43" s="41"/>
      <c r="M43" s="41"/>
      <c r="N43" s="41"/>
      <c r="O43" s="241" t="str">
        <f t="shared" si="8"/>
        <v/>
      </c>
      <c r="P43" s="41"/>
      <c r="Q43" s="41"/>
      <c r="R43" s="41"/>
      <c r="S43" s="41"/>
      <c r="T43" s="41"/>
      <c r="U43" s="241" t="str">
        <f t="shared" si="9"/>
        <v/>
      </c>
      <c r="V43" s="240"/>
      <c r="W43" s="240"/>
      <c r="X43" s="241" t="str">
        <f t="shared" si="10"/>
        <v/>
      </c>
      <c r="Y43" s="277" t="str">
        <f t="shared" si="1"/>
        <v/>
      </c>
      <c r="Z43" s="200"/>
      <c r="AA43" s="205"/>
      <c r="AB43" s="205"/>
      <c r="AC43" s="205"/>
      <c r="AD43" s="205"/>
      <c r="AE43" s="205"/>
      <c r="AF43" s="205"/>
      <c r="AG43" s="206"/>
      <c r="AH43" s="44"/>
    </row>
    <row r="44" spans="1:34" ht="15.75" x14ac:dyDescent="0.25">
      <c r="A44" s="202">
        <v>8</v>
      </c>
      <c r="B44" s="221"/>
      <c r="C44" s="219"/>
      <c r="D44" s="203"/>
      <c r="E44" s="204"/>
      <c r="F44" s="225" t="str">
        <f t="shared" si="0"/>
        <v/>
      </c>
      <c r="G44" s="41"/>
      <c r="H44" s="41"/>
      <c r="I44" s="241" t="str">
        <f t="shared" si="7"/>
        <v/>
      </c>
      <c r="J44" s="41"/>
      <c r="K44" s="41"/>
      <c r="L44" s="41"/>
      <c r="M44" s="41"/>
      <c r="N44" s="41"/>
      <c r="O44" s="241" t="str">
        <f t="shared" si="8"/>
        <v/>
      </c>
      <c r="P44" s="41"/>
      <c r="Q44" s="41"/>
      <c r="R44" s="41"/>
      <c r="S44" s="41"/>
      <c r="T44" s="41"/>
      <c r="U44" s="241" t="str">
        <f t="shared" si="9"/>
        <v/>
      </c>
      <c r="V44" s="240"/>
      <c r="W44" s="240"/>
      <c r="X44" s="241" t="str">
        <f t="shared" si="10"/>
        <v/>
      </c>
      <c r="Y44" s="277" t="str">
        <f t="shared" si="1"/>
        <v/>
      </c>
      <c r="Z44" s="200"/>
      <c r="AA44" s="205"/>
      <c r="AB44" s="205"/>
      <c r="AC44" s="205"/>
      <c r="AD44" s="205"/>
      <c r="AE44" s="205"/>
      <c r="AF44" s="205"/>
      <c r="AG44" s="206"/>
      <c r="AH44" s="44"/>
    </row>
    <row r="45" spans="1:34" ht="15.75" x14ac:dyDescent="0.25">
      <c r="A45" s="202">
        <v>8</v>
      </c>
      <c r="B45" s="221"/>
      <c r="C45" s="219"/>
      <c r="D45" s="203"/>
      <c r="E45" s="204"/>
      <c r="F45" s="225" t="str">
        <f t="shared" si="0"/>
        <v/>
      </c>
      <c r="G45" s="41"/>
      <c r="H45" s="41"/>
      <c r="I45" s="241" t="str">
        <f t="shared" si="7"/>
        <v/>
      </c>
      <c r="J45" s="41"/>
      <c r="K45" s="41"/>
      <c r="L45" s="41"/>
      <c r="M45" s="41"/>
      <c r="N45" s="41"/>
      <c r="O45" s="241" t="str">
        <f t="shared" si="8"/>
        <v/>
      </c>
      <c r="P45" s="41"/>
      <c r="Q45" s="41"/>
      <c r="R45" s="41"/>
      <c r="S45" s="41"/>
      <c r="T45" s="41"/>
      <c r="U45" s="241" t="str">
        <f t="shared" si="9"/>
        <v/>
      </c>
      <c r="V45" s="240"/>
      <c r="W45" s="240"/>
      <c r="X45" s="241" t="str">
        <f t="shared" si="10"/>
        <v/>
      </c>
      <c r="Y45" s="277" t="str">
        <f t="shared" si="1"/>
        <v/>
      </c>
      <c r="Z45" s="200"/>
      <c r="AA45" s="205"/>
      <c r="AB45" s="205"/>
      <c r="AC45" s="205"/>
      <c r="AD45" s="205"/>
      <c r="AE45" s="205"/>
      <c r="AF45" s="205"/>
      <c r="AG45" s="206"/>
      <c r="AH45" s="44"/>
    </row>
    <row r="46" spans="1:34" ht="6.6" customHeight="1" x14ac:dyDescent="0.25">
      <c r="A46" s="178"/>
      <c r="B46" s="194"/>
      <c r="C46" s="195"/>
      <c r="D46" s="195"/>
      <c r="E46" s="196"/>
      <c r="F46" s="197"/>
      <c r="G46" s="223"/>
      <c r="H46" s="223"/>
      <c r="I46" s="241" t="str">
        <f t="shared" ref="I46" si="11">IF(G46="S",IF(H46=3,1,IF(H46=2,0.6,IF(H46=1,0.3,0))),"")</f>
        <v/>
      </c>
      <c r="J46" s="223"/>
      <c r="K46" s="223"/>
      <c r="L46" s="224"/>
      <c r="M46" s="223"/>
      <c r="N46" s="223"/>
      <c r="O46" s="241" t="str">
        <f t="shared" si="8"/>
        <v/>
      </c>
      <c r="P46" s="196"/>
      <c r="Q46" s="196"/>
      <c r="R46" s="196"/>
      <c r="S46" s="196"/>
      <c r="T46" s="196"/>
      <c r="U46" s="241" t="str">
        <f t="shared" si="9"/>
        <v/>
      </c>
      <c r="V46" s="196"/>
      <c r="W46" s="196"/>
      <c r="X46" s="241" t="str">
        <f t="shared" si="10"/>
        <v/>
      </c>
      <c r="Y46" s="207"/>
      <c r="Z46" s="200"/>
      <c r="AA46" s="207"/>
      <c r="AB46" s="207"/>
      <c r="AC46" s="207"/>
      <c r="AD46" s="207"/>
      <c r="AE46" s="207"/>
      <c r="AF46" s="207"/>
      <c r="AG46" s="254"/>
      <c r="AH46" s="44"/>
    </row>
    <row r="47" spans="1:34" ht="15.95" customHeight="1" x14ac:dyDescent="0.25">
      <c r="A47" s="178"/>
      <c r="B47" s="272">
        <f>'Quadro Geral'!D36</f>
        <v>3</v>
      </c>
      <c r="C47" s="269" t="s">
        <v>66</v>
      </c>
      <c r="D47" s="270"/>
      <c r="E47" s="260"/>
      <c r="F47" s="210"/>
      <c r="G47" s="260"/>
      <c r="H47" s="261"/>
      <c r="I47" s="262"/>
      <c r="J47" s="260"/>
      <c r="K47" s="260"/>
      <c r="L47" s="288" t="s">
        <v>102</v>
      </c>
      <c r="M47" s="227">
        <f>COUNTIFS($D9:$D45,"*",$F9:$F45,"1",M9:M45,"S")</f>
        <v>0</v>
      </c>
      <c r="N47" s="227">
        <f>COUNTIFS($D9:$D45,"*",$F9:$F45,"1",N9:N45,"S")</f>
        <v>0</v>
      </c>
      <c r="O47" s="263" t="str">
        <f t="shared" si="8"/>
        <v/>
      </c>
      <c r="P47" s="260"/>
      <c r="Q47" s="260"/>
      <c r="R47" s="260"/>
      <c r="S47" s="260"/>
      <c r="T47" s="260"/>
      <c r="U47" s="242"/>
      <c r="V47" s="369" t="s">
        <v>100</v>
      </c>
      <c r="W47" s="369"/>
      <c r="X47" s="222"/>
      <c r="Y47" s="277">
        <f>IF(COUNTIFS(D9:D45,"*",$F9:$F45,"1")&gt;0,SUMIFS($Y9:$Y45,D9:D45,"*",$F9:$F45,"1")/COUNTIFS(D9:D45,"*",$F9:$F45,"1"),0)</f>
        <v>0</v>
      </c>
      <c r="Z47" s="222"/>
      <c r="AA47" s="44"/>
      <c r="AB47" s="44"/>
      <c r="AC47" s="44"/>
      <c r="AD47" s="44"/>
      <c r="AE47" s="44"/>
      <c r="AF47" s="44"/>
      <c r="AG47" s="44"/>
      <c r="AH47" s="44"/>
    </row>
    <row r="48" spans="1:34" ht="15.95" customHeight="1" x14ac:dyDescent="0.25">
      <c r="A48" s="178"/>
      <c r="B48" s="273">
        <f>IF(OR(Capa!$B$6=0,Capa!B6=1),(Y47*70+Y48*30)/100,
        IF(OR(Capa!B6=2,Capa!B6=3),((Y47*60+Y48*30)/100)+
                                                                IF(AND(Capa!B6=2,M47&gt;0),0.1,0)+
                                                                IF(AND(Capa!B6=3,M47&gt;0),0.05,0)+
                                                                IF(AND(Capa!B6=3,N47&gt;0),0.05,0),0))</f>
        <v>0</v>
      </c>
      <c r="C48" s="370" t="s">
        <v>104</v>
      </c>
      <c r="D48" s="371"/>
      <c r="E48" s="255"/>
      <c r="F48" s="210"/>
      <c r="G48" s="255"/>
      <c r="H48" s="256"/>
      <c r="I48" s="257"/>
      <c r="J48" s="255"/>
      <c r="K48" s="255"/>
      <c r="L48" s="267"/>
      <c r="M48" s="268"/>
      <c r="N48" s="268"/>
      <c r="O48" s="259"/>
      <c r="P48" s="255"/>
      <c r="Q48" s="255"/>
      <c r="R48" s="255"/>
      <c r="S48" s="255"/>
      <c r="T48" s="255"/>
      <c r="U48" s="242"/>
      <c r="V48" s="369" t="s">
        <v>101</v>
      </c>
      <c r="W48" s="369"/>
      <c r="X48" s="222"/>
      <c r="Y48" s="277">
        <f>IF(COUNTIFS(D9:D45,"*",$F9:$F45,"&lt;&gt;1")&gt;0,SUMIFS($Y9:$Y45,D9:D45,"*",$F9:$F45,"&lt;&gt;1")/COUNTIFS(D9:D45,"*",$F9:$F45,"&lt;&gt;1"),0)</f>
        <v>0</v>
      </c>
      <c r="Z48" s="222"/>
      <c r="AA48" s="44"/>
      <c r="AB48" s="44"/>
      <c r="AC48" s="44"/>
      <c r="AD48" s="44"/>
      <c r="AE48" s="44"/>
      <c r="AF48" s="44"/>
      <c r="AG48" s="44"/>
      <c r="AH48" s="44"/>
    </row>
    <row r="49" spans="1:175" ht="15.6" customHeight="1" x14ac:dyDescent="0.25">
      <c r="A49" s="178"/>
      <c r="B49" s="274">
        <f ca="1">'Quadro Geral'!F37</f>
        <v>0.45</v>
      </c>
      <c r="C49" s="269" t="s">
        <v>67</v>
      </c>
      <c r="D49" s="271"/>
      <c r="E49" s="255"/>
      <c r="F49" s="210"/>
      <c r="G49" s="255"/>
      <c r="H49" s="256"/>
      <c r="I49" s="257"/>
      <c r="J49" s="255"/>
      <c r="K49" s="256"/>
      <c r="L49" s="258"/>
      <c r="M49" s="255"/>
      <c r="N49" s="255"/>
      <c r="O49" s="259" t="str">
        <f t="shared" si="8"/>
        <v/>
      </c>
      <c r="P49" s="255"/>
      <c r="Q49" s="256"/>
      <c r="R49" s="255"/>
      <c r="S49" s="255"/>
      <c r="T49" s="255"/>
      <c r="U49" s="242"/>
      <c r="V49" s="44"/>
      <c r="W49" s="44"/>
      <c r="X49" s="44"/>
      <c r="Y49" s="44"/>
      <c r="Z49" s="222"/>
      <c r="AA49" s="44"/>
      <c r="AB49" s="44"/>
      <c r="AC49" s="44"/>
      <c r="AD49" s="44"/>
      <c r="AE49" s="44"/>
      <c r="AF49" s="44"/>
      <c r="AG49" s="44"/>
      <c r="AH49" s="44"/>
    </row>
    <row r="50" spans="1:175" ht="15.6" customHeight="1" x14ac:dyDescent="0.25">
      <c r="A50" s="178"/>
      <c r="E50" s="255"/>
      <c r="F50" s="210"/>
      <c r="G50" s="255"/>
      <c r="H50" s="256"/>
      <c r="I50" s="257"/>
      <c r="J50" s="255"/>
      <c r="K50" s="256"/>
      <c r="L50" s="258"/>
      <c r="M50" s="255"/>
      <c r="N50" s="255"/>
      <c r="O50" s="259" t="str">
        <f t="shared" si="8"/>
        <v/>
      </c>
      <c r="P50" s="255"/>
      <c r="Q50" s="256"/>
      <c r="R50" s="255"/>
      <c r="S50" s="255"/>
      <c r="T50" s="255"/>
      <c r="U50" s="242"/>
      <c r="V50" s="255"/>
      <c r="W50" s="255"/>
      <c r="X50" s="255"/>
      <c r="Y50" s="255"/>
      <c r="Z50" s="222"/>
      <c r="AA50" s="44"/>
      <c r="AB50" s="44"/>
      <c r="AC50" s="44"/>
      <c r="AD50" s="44"/>
      <c r="AE50" s="44"/>
      <c r="AF50" s="44"/>
      <c r="AG50" s="44"/>
      <c r="AH50" s="44"/>
    </row>
    <row r="51" spans="1:175" ht="6.6" customHeight="1" x14ac:dyDescent="0.25">
      <c r="A51" s="178"/>
      <c r="B51" s="264"/>
      <c r="C51" s="265"/>
      <c r="D51" s="266"/>
      <c r="E51" s="208"/>
      <c r="F51" s="209"/>
      <c r="G51" s="208"/>
      <c r="H51" s="208"/>
      <c r="I51" s="209"/>
      <c r="J51" s="208"/>
      <c r="K51" s="208"/>
      <c r="L51" s="208"/>
      <c r="M51" s="208"/>
      <c r="N51" s="208"/>
      <c r="O51" s="209"/>
      <c r="P51" s="208"/>
      <c r="Q51" s="208"/>
      <c r="R51" s="208"/>
      <c r="S51" s="208"/>
      <c r="T51" s="208"/>
      <c r="U51" s="210"/>
      <c r="V51" s="210"/>
      <c r="W51" s="210"/>
      <c r="X51" s="210"/>
      <c r="Y51" s="210"/>
      <c r="Z51" s="210"/>
      <c r="AA51" s="211"/>
      <c r="AB51" s="211"/>
      <c r="AC51" s="211"/>
      <c r="AD51" s="211"/>
      <c r="AE51" s="211"/>
      <c r="AF51" s="211"/>
      <c r="AG51" s="211"/>
      <c r="AH51" s="44"/>
    </row>
    <row r="52" spans="1:175" ht="22.5" customHeight="1" x14ac:dyDescent="0.25">
      <c r="A52" s="6"/>
      <c r="B52" s="212" t="s">
        <v>89</v>
      </c>
      <c r="C52" s="213"/>
      <c r="D52" s="213"/>
      <c r="E52" s="213"/>
      <c r="F52" s="213"/>
      <c r="G52" s="213"/>
      <c r="H52" s="213"/>
      <c r="I52" s="213"/>
      <c r="J52" s="213"/>
      <c r="K52" s="213"/>
      <c r="L52" s="213"/>
      <c r="M52" s="213"/>
      <c r="N52" s="213"/>
      <c r="O52" s="213"/>
      <c r="P52" s="213"/>
      <c r="Q52" s="213"/>
      <c r="R52" s="213"/>
      <c r="S52" s="213"/>
      <c r="T52" s="214"/>
      <c r="U52" s="6"/>
      <c r="V52" s="6"/>
      <c r="W52" s="6"/>
      <c r="X52" s="6"/>
      <c r="Y52" s="6"/>
      <c r="Z52" s="6"/>
      <c r="AA52" s="44"/>
      <c r="AB52" s="44"/>
      <c r="AC52" s="44"/>
      <c r="AD52" s="44"/>
      <c r="AE52" s="44"/>
      <c r="AF52" s="44"/>
      <c r="AG52" s="44"/>
      <c r="AH52" s="44"/>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row>
    <row r="53" spans="1:175" s="42" customFormat="1" x14ac:dyDescent="0.25">
      <c r="A53" s="44"/>
      <c r="B53" s="215"/>
      <c r="C53" s="363"/>
      <c r="D53" s="364"/>
      <c r="E53" s="364"/>
      <c r="F53" s="364"/>
      <c r="G53" s="364"/>
      <c r="H53" s="364"/>
      <c r="I53" s="364"/>
      <c r="J53" s="364"/>
      <c r="K53" s="364"/>
      <c r="L53" s="364"/>
      <c r="M53" s="364"/>
      <c r="N53" s="364"/>
      <c r="O53" s="364"/>
      <c r="P53" s="364"/>
      <c r="Q53" s="364"/>
      <c r="R53" s="364"/>
      <c r="S53" s="364"/>
      <c r="T53" s="365"/>
      <c r="U53" s="44"/>
      <c r="V53" s="44"/>
      <c r="W53" s="44"/>
      <c r="X53" s="44"/>
      <c r="Y53" s="44"/>
      <c r="Z53" s="44"/>
      <c r="AA53" s="44"/>
      <c r="AB53" s="44"/>
      <c r="AC53" s="44"/>
      <c r="AD53" s="44"/>
      <c r="AE53" s="44"/>
      <c r="AF53" s="44"/>
      <c r="AG53" s="44"/>
      <c r="AH53" s="44"/>
    </row>
    <row r="54" spans="1:175" s="42" customFormat="1" x14ac:dyDescent="0.25">
      <c r="A54" s="44"/>
      <c r="B54" s="215"/>
      <c r="C54" s="363"/>
      <c r="D54" s="364"/>
      <c r="E54" s="364"/>
      <c r="F54" s="364"/>
      <c r="G54" s="364"/>
      <c r="H54" s="364"/>
      <c r="I54" s="364"/>
      <c r="J54" s="364"/>
      <c r="K54" s="364"/>
      <c r="L54" s="364"/>
      <c r="M54" s="364"/>
      <c r="N54" s="364"/>
      <c r="O54" s="364"/>
      <c r="P54" s="364"/>
      <c r="Q54" s="364"/>
      <c r="R54" s="364"/>
      <c r="S54" s="364"/>
      <c r="T54" s="365"/>
      <c r="U54" s="44"/>
      <c r="V54" s="44"/>
      <c r="W54" s="44"/>
      <c r="X54" s="44"/>
      <c r="Y54" s="44"/>
      <c r="Z54" s="44"/>
      <c r="AA54" s="44"/>
      <c r="AB54" s="44"/>
      <c r="AC54" s="44"/>
      <c r="AD54" s="44"/>
      <c r="AE54" s="44"/>
      <c r="AF54" s="44"/>
      <c r="AG54" s="44"/>
      <c r="AH54" s="44"/>
    </row>
    <row r="55" spans="1:175" s="42" customFormat="1" x14ac:dyDescent="0.25">
      <c r="A55" s="44"/>
      <c r="B55" s="215"/>
      <c r="C55" s="363"/>
      <c r="D55" s="364"/>
      <c r="E55" s="364"/>
      <c r="F55" s="364"/>
      <c r="G55" s="364"/>
      <c r="H55" s="364"/>
      <c r="I55" s="364"/>
      <c r="J55" s="364"/>
      <c r="K55" s="364"/>
      <c r="L55" s="364"/>
      <c r="M55" s="364"/>
      <c r="N55" s="364"/>
      <c r="O55" s="364"/>
      <c r="P55" s="364"/>
      <c r="Q55" s="364"/>
      <c r="R55" s="364"/>
      <c r="S55" s="364"/>
      <c r="T55" s="365"/>
      <c r="U55" s="44"/>
      <c r="V55" s="44"/>
      <c r="W55" s="44"/>
      <c r="X55" s="44"/>
      <c r="Y55" s="44"/>
      <c r="Z55" s="44"/>
      <c r="AA55" s="44"/>
      <c r="AB55" s="44"/>
      <c r="AC55" s="44"/>
      <c r="AD55" s="44"/>
      <c r="AE55" s="44"/>
      <c r="AF55" s="44"/>
      <c r="AG55" s="44"/>
      <c r="AH55" s="44"/>
    </row>
    <row r="56" spans="1:175" s="42" customFormat="1" x14ac:dyDescent="0.25">
      <c r="A56" s="44"/>
      <c r="B56" s="215"/>
      <c r="C56" s="363"/>
      <c r="D56" s="364"/>
      <c r="E56" s="364"/>
      <c r="F56" s="364"/>
      <c r="G56" s="364"/>
      <c r="H56" s="364"/>
      <c r="I56" s="364"/>
      <c r="J56" s="364"/>
      <c r="K56" s="364"/>
      <c r="L56" s="364"/>
      <c r="M56" s="364"/>
      <c r="N56" s="364"/>
      <c r="O56" s="364"/>
      <c r="P56" s="364"/>
      <c r="Q56" s="364"/>
      <c r="R56" s="364"/>
      <c r="S56" s="364"/>
      <c r="T56" s="365"/>
      <c r="U56" s="44"/>
      <c r="V56" s="44"/>
      <c r="W56" s="44"/>
      <c r="X56" s="44"/>
      <c r="Y56" s="44"/>
      <c r="Z56" s="44"/>
      <c r="AA56" s="44"/>
      <c r="AB56" s="44"/>
      <c r="AC56" s="44"/>
      <c r="AD56" s="44"/>
      <c r="AE56" s="44"/>
      <c r="AF56" s="44"/>
      <c r="AG56" s="44"/>
      <c r="AH56" s="44"/>
    </row>
    <row r="57" spans="1:175" s="42" customFormat="1" x14ac:dyDescent="0.25">
      <c r="B57" s="216"/>
      <c r="C57" s="216"/>
    </row>
    <row r="58" spans="1:175" s="42" customFormat="1" x14ac:dyDescent="0.25">
      <c r="B58" s="216"/>
      <c r="C58" s="216"/>
    </row>
    <row r="59" spans="1:175" s="42" customFormat="1" x14ac:dyDescent="0.25">
      <c r="B59" s="216"/>
      <c r="C59" s="216"/>
    </row>
    <row r="60" spans="1:175" s="42" customFormat="1" x14ac:dyDescent="0.25">
      <c r="B60" s="216"/>
      <c r="C60" s="216"/>
    </row>
    <row r="61" spans="1:175" s="42" customFormat="1" x14ac:dyDescent="0.25">
      <c r="B61" s="216"/>
      <c r="C61" s="216"/>
    </row>
    <row r="62" spans="1:175" s="42" customFormat="1" x14ac:dyDescent="0.25">
      <c r="B62" s="216"/>
      <c r="C62" s="216"/>
    </row>
    <row r="63" spans="1:175" s="42" customFormat="1" x14ac:dyDescent="0.25">
      <c r="B63" s="216"/>
      <c r="C63" s="216"/>
    </row>
    <row r="64" spans="1:175" s="42" customFormat="1" x14ac:dyDescent="0.25">
      <c r="B64" s="216"/>
      <c r="C64" s="216"/>
    </row>
    <row r="65" spans="2:3" s="42" customFormat="1" x14ac:dyDescent="0.25">
      <c r="B65" s="216"/>
      <c r="C65" s="216"/>
    </row>
    <row r="66" spans="2:3" s="42" customFormat="1" x14ac:dyDescent="0.25">
      <c r="B66" s="216"/>
      <c r="C66" s="216"/>
    </row>
    <row r="67" spans="2:3" s="42" customFormat="1" x14ac:dyDescent="0.25">
      <c r="B67" s="216"/>
      <c r="C67" s="216"/>
    </row>
    <row r="68" spans="2:3" s="42" customFormat="1" x14ac:dyDescent="0.25">
      <c r="B68" s="216"/>
      <c r="C68" s="216"/>
    </row>
    <row r="69" spans="2:3" s="42" customFormat="1" x14ac:dyDescent="0.25">
      <c r="B69" s="216"/>
      <c r="C69" s="216"/>
    </row>
    <row r="70" spans="2:3" s="42" customFormat="1" x14ac:dyDescent="0.25">
      <c r="B70" s="216"/>
      <c r="C70" s="216"/>
    </row>
    <row r="71" spans="2:3" s="42" customFormat="1" x14ac:dyDescent="0.25">
      <c r="B71" s="216"/>
      <c r="C71" s="216"/>
    </row>
    <row r="72" spans="2:3" s="42" customFormat="1" x14ac:dyDescent="0.25">
      <c r="B72" s="216"/>
      <c r="C72" s="216"/>
    </row>
    <row r="73" spans="2:3" s="42" customFormat="1" x14ac:dyDescent="0.25">
      <c r="B73" s="216"/>
      <c r="C73" s="216"/>
    </row>
    <row r="74" spans="2:3" s="42" customFormat="1" x14ac:dyDescent="0.25">
      <c r="B74" s="216"/>
      <c r="C74" s="216"/>
    </row>
    <row r="75" spans="2:3" s="42" customFormat="1" x14ac:dyDescent="0.25">
      <c r="B75" s="216"/>
      <c r="C75" s="216"/>
    </row>
    <row r="76" spans="2:3" s="42" customFormat="1" x14ac:dyDescent="0.25">
      <c r="B76" s="216"/>
      <c r="C76" s="216"/>
    </row>
    <row r="77" spans="2:3" s="42" customFormat="1" x14ac:dyDescent="0.25">
      <c r="B77" s="216"/>
      <c r="C77" s="216"/>
    </row>
    <row r="78" spans="2:3" s="42" customFormat="1" x14ac:dyDescent="0.25">
      <c r="B78" s="216"/>
      <c r="C78" s="216"/>
    </row>
    <row r="79" spans="2:3" s="42" customFormat="1" x14ac:dyDescent="0.25">
      <c r="B79" s="216"/>
      <c r="C79" s="216"/>
    </row>
    <row r="80" spans="2:3" s="42" customFormat="1" x14ac:dyDescent="0.25">
      <c r="B80" s="216"/>
      <c r="C80" s="216"/>
    </row>
    <row r="81" spans="2:3" s="42" customFormat="1" x14ac:dyDescent="0.25">
      <c r="B81" s="216"/>
      <c r="C81" s="216"/>
    </row>
    <row r="82" spans="2:3" s="42" customFormat="1" x14ac:dyDescent="0.25">
      <c r="B82" s="216"/>
      <c r="C82" s="216"/>
    </row>
    <row r="83" spans="2:3" s="42" customFormat="1" x14ac:dyDescent="0.25">
      <c r="B83" s="216"/>
      <c r="C83" s="216"/>
    </row>
    <row r="84" spans="2:3" s="42" customFormat="1" x14ac:dyDescent="0.25">
      <c r="B84" s="216"/>
      <c r="C84" s="216"/>
    </row>
    <row r="85" spans="2:3" s="42" customFormat="1" x14ac:dyDescent="0.25">
      <c r="B85" s="216"/>
      <c r="C85" s="216"/>
    </row>
    <row r="86" spans="2:3" s="42" customFormat="1" x14ac:dyDescent="0.25">
      <c r="B86" s="216"/>
      <c r="C86" s="216"/>
    </row>
    <row r="87" spans="2:3" s="42" customFormat="1" x14ac:dyDescent="0.25">
      <c r="B87" s="216"/>
      <c r="C87" s="216"/>
    </row>
    <row r="88" spans="2:3" s="42" customFormat="1" x14ac:dyDescent="0.25">
      <c r="B88" s="216"/>
      <c r="C88" s="216"/>
    </row>
    <row r="89" spans="2:3" s="42" customFormat="1" x14ac:dyDescent="0.25">
      <c r="B89" s="216"/>
      <c r="C89" s="216"/>
    </row>
    <row r="90" spans="2:3" s="42" customFormat="1" x14ac:dyDescent="0.25">
      <c r="B90" s="216"/>
      <c r="C90" s="216"/>
    </row>
    <row r="91" spans="2:3" s="42" customFormat="1" x14ac:dyDescent="0.25">
      <c r="B91" s="216"/>
      <c r="C91" s="216"/>
    </row>
    <row r="92" spans="2:3" s="42" customFormat="1" x14ac:dyDescent="0.25">
      <c r="B92" s="216"/>
      <c r="C92" s="216"/>
    </row>
    <row r="93" spans="2:3" s="42" customFormat="1" x14ac:dyDescent="0.25">
      <c r="B93" s="216"/>
      <c r="C93" s="216"/>
    </row>
    <row r="94" spans="2:3" s="42" customFormat="1" x14ac:dyDescent="0.25">
      <c r="B94" s="216"/>
      <c r="C94" s="216"/>
    </row>
    <row r="95" spans="2:3" s="42" customFormat="1" x14ac:dyDescent="0.25">
      <c r="B95" s="216"/>
      <c r="C95" s="216"/>
    </row>
    <row r="96" spans="2:3" s="42" customFormat="1" x14ac:dyDescent="0.25">
      <c r="B96" s="216"/>
      <c r="C96" s="216"/>
    </row>
    <row r="97" spans="2:3" s="42" customFormat="1" x14ac:dyDescent="0.25">
      <c r="B97" s="216"/>
      <c r="C97" s="216"/>
    </row>
    <row r="98" spans="2:3" s="42" customFormat="1" x14ac:dyDescent="0.25">
      <c r="B98" s="216"/>
      <c r="C98" s="216"/>
    </row>
    <row r="99" spans="2:3" s="42" customFormat="1" x14ac:dyDescent="0.25">
      <c r="B99" s="216"/>
      <c r="C99" s="216"/>
    </row>
    <row r="100" spans="2:3" s="42" customFormat="1" x14ac:dyDescent="0.25">
      <c r="B100" s="216"/>
      <c r="C100" s="216"/>
    </row>
    <row r="101" spans="2:3" s="42" customFormat="1" x14ac:dyDescent="0.25">
      <c r="B101" s="216"/>
      <c r="C101" s="216"/>
    </row>
    <row r="102" spans="2:3" s="42" customFormat="1" x14ac:dyDescent="0.25">
      <c r="B102" s="216"/>
      <c r="C102" s="216"/>
    </row>
    <row r="103" spans="2:3" s="42" customFormat="1" x14ac:dyDescent="0.25">
      <c r="B103" s="216"/>
      <c r="C103" s="216"/>
    </row>
    <row r="104" spans="2:3" s="42" customFormat="1" x14ac:dyDescent="0.25">
      <c r="B104" s="216"/>
      <c r="C104" s="216"/>
    </row>
    <row r="105" spans="2:3" s="42" customFormat="1" x14ac:dyDescent="0.25">
      <c r="B105" s="216"/>
      <c r="C105" s="216"/>
    </row>
    <row r="106" spans="2:3" s="42" customFormat="1" x14ac:dyDescent="0.25">
      <c r="B106" s="216"/>
      <c r="C106" s="216"/>
    </row>
    <row r="107" spans="2:3" s="42" customFormat="1" x14ac:dyDescent="0.25">
      <c r="B107" s="216"/>
      <c r="C107" s="216"/>
    </row>
    <row r="108" spans="2:3" s="42" customFormat="1" x14ac:dyDescent="0.25">
      <c r="B108" s="216"/>
      <c r="C108" s="216"/>
    </row>
    <row r="109" spans="2:3" s="42" customFormat="1" x14ac:dyDescent="0.25">
      <c r="B109" s="216"/>
      <c r="C109" s="216"/>
    </row>
    <row r="110" spans="2:3" s="42" customFormat="1" x14ac:dyDescent="0.25">
      <c r="B110" s="216"/>
      <c r="C110" s="216"/>
    </row>
    <row r="111" spans="2:3" s="42" customFormat="1" x14ac:dyDescent="0.25">
      <c r="B111" s="216"/>
      <c r="C111" s="216"/>
    </row>
    <row r="112" spans="2:3" s="42" customFormat="1" x14ac:dyDescent="0.25">
      <c r="B112" s="216"/>
      <c r="C112" s="216"/>
    </row>
  </sheetData>
  <sheetProtection algorithmName="SHA-512" hashValue="LAaxbxIx6V3fqBmi955kOGLz+vo6Mw7kwINHs65YMRgGF9qlZ8VvItsLKzPYSsy828/q6VJRiMB39CphHGh4sw==" saltValue="MeZr2mkL3K7ciSRYJSnlvA==" spinCount="100000" sheet="1" formatCells="0" formatColumns="0" formatRows="0"/>
  <mergeCells count="14">
    <mergeCell ref="C55:T55"/>
    <mergeCell ref="C56:T56"/>
    <mergeCell ref="AA4:AG4"/>
    <mergeCell ref="V47:W47"/>
    <mergeCell ref="C48:D48"/>
    <mergeCell ref="V48:W48"/>
    <mergeCell ref="C53:T53"/>
    <mergeCell ref="C54:T54"/>
    <mergeCell ref="G3:W3"/>
    <mergeCell ref="B4:D4"/>
    <mergeCell ref="G4:H4"/>
    <mergeCell ref="J4:N4"/>
    <mergeCell ref="P4:T4"/>
    <mergeCell ref="V4:W4"/>
  </mergeCells>
  <conditionalFormatting sqref="B4">
    <cfRule type="dataBar" priority="130">
      <dataBar>
        <cfvo type="num" val="0.1"/>
        <cfvo type="num" val="1"/>
        <color rgb="FF92D050"/>
      </dataBar>
      <extLst>
        <ext xmlns:x14="http://schemas.microsoft.com/office/spreadsheetml/2009/9/main" uri="{B025F937-C7B1-47D3-B67F-A62EFF666E3E}">
          <x14:id>{DD3A6ED3-F6EF-48A0-B436-E01B9AB03200}</x14:id>
        </ext>
      </extLst>
    </cfRule>
  </conditionalFormatting>
  <conditionalFormatting sqref="H9:H45">
    <cfRule type="expression" dxfId="7" priority="14">
      <formula>AND($G9&lt;&gt;"S",NOT(ISBLANK($H9)))</formula>
    </cfRule>
  </conditionalFormatting>
  <conditionalFormatting sqref="J9:T45">
    <cfRule type="expression" dxfId="6" priority="1">
      <formula>$F9&lt;&gt;1</formula>
    </cfRule>
  </conditionalFormatting>
  <conditionalFormatting sqref="V9:W45">
    <cfRule type="expression" dxfId="5" priority="5" stopIfTrue="1">
      <formula>AND($F9&lt;&gt;1,NOT(ISBLANK($V9)))</formula>
    </cfRule>
    <cfRule type="expression" dxfId="4" priority="6">
      <formula>$F9&lt;&gt;1</formula>
    </cfRule>
  </conditionalFormatting>
  <dataValidations count="14">
    <dataValidation type="list" allowBlank="1" showInputMessage="1" showErrorMessage="1" promptTitle="Informe PF ou OM" prompt="Descreva o PF ou a OM à Direita" sqref="B53:B56" xr:uid="{00000000-0002-0000-0D00-000000000000}">
      <formula1>"PF,OM"</formula1>
    </dataValidation>
    <dataValidation allowBlank="1" showInputMessage="1" showErrorMessage="1" error="Opção inválida" sqref="T9:T45" xr:uid="{00000000-0002-0000-0D00-000001000000}"/>
    <dataValidation type="list" allowBlank="1" showInputMessage="1" showErrorMessage="1" error="Opção inválida" promptTitle="Há padrão suficiente" sqref="E43:E45 P46 P8" xr:uid="{00000000-0002-0000-0D00-000002000000}">
      <formula1>"S,N,s,n,NS,ns"</formula1>
    </dataValidation>
    <dataValidation type="list" allowBlank="1" showInputMessage="1" showErrorMessage="1" error="Opção inválida" sqref="T8 V8:W8 V46:W46 T46 S51:T51 S8:S46" xr:uid="{00000000-0002-0000-0D00-000003000000}">
      <formula1>"MT,EF,mt,ef"</formula1>
    </dataValidation>
    <dataValidation type="list" allowBlank="1" showInputMessage="1" showErrorMessage="1" promptTitle="Bom quando" prompt="&quot;+&quot; Aumentar_x000a_&quot;=&quot; Manter _x000a_&quot;-&quot;  Diminuir" sqref="AA9:AA45" xr:uid="{00000000-0002-0000-0D00-000004000000}">
      <formula1>"+,=,-"</formula1>
    </dataValidation>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37" xr:uid="{00000000-0002-0000-0D00-000005000000}"/>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37" xr:uid="{00000000-0002-0000-0D00-000006000000}"/>
    <dataValidation type="list" allowBlank="1" showInputMessage="1" showErrorMessage="1" error="Opção inválida" promptTitle="Há padrão suficiente" sqref="H8 Q8 K8 H46 K46 Q46 Q51 M51:N51 H51 K51 M8:N46" xr:uid="{00000000-0002-0000-0D00-000007000000}">
      <formula1>"S,N,NS,s,n,ns"</formula1>
    </dataValidation>
    <dataValidation type="list" allowBlank="1" showInputMessage="1" showErrorMessage="1" error="Opção inválida" promptTitle="Há padrão suficiente" sqref="P51 E8 J51 E46:E51 G51 P9:P45 J8:J46 G8:G46" xr:uid="{00000000-0002-0000-0D00-000008000000}">
      <formula1>"S,N,s,n"</formula1>
    </dataValidation>
    <dataValidation type="list" allowBlank="1" showInputMessage="1" showErrorMessage="1" error="Opção inválida" promptTitle="Há padrão suficiente" sqref="H9:H45 K9:K45" xr:uid="{00000000-0002-0000-0D00-000009000000}">
      <formula1>"0,1,2,3"</formula1>
    </dataValidation>
    <dataValidation type="list" allowBlank="1" showInputMessage="1" showErrorMessage="1" error="Opção inválida! 0,1,2 ou 3." sqref="V9:V45" xr:uid="{00000000-0002-0000-0D00-00000A000000}">
      <formula1>"0,1,2,3"</formula1>
    </dataValidation>
    <dataValidation type="list" allowBlank="1" showInputMessage="1" showErrorMessage="1" error="Opção inválida! 0,1,2 ou 3" promptTitle="Há padrão suficiente" sqref="Q9:Q45" xr:uid="{00000000-0002-0000-0D00-00000B000000}">
      <formula1>"0,1,2,3"</formula1>
    </dataValidation>
    <dataValidation type="list" allowBlank="1" showInputMessage="1" showErrorMessage="1" error="Opção inválida!" sqref="E42" xr:uid="{00000000-0002-0000-0D00-00000C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sqref="E9:E41" xr:uid="{00000000-0002-0000-0D00-00000D000000}">
      <formula1>"N,E,O,n,e,o,NO,EO,no,eo,ON,OE,on,oe"</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DD3A6ED3-F6EF-48A0-B436-E01B9AB03200}">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Planilha15"/>
  <dimension ref="A1:FS103"/>
  <sheetViews>
    <sheetView zoomScale="115" zoomScaleNormal="115" workbookViewId="0">
      <pane xSplit="3" ySplit="8" topLeftCell="D9" activePane="bottomRight" state="frozen"/>
      <selection pane="topRight" activeCell="D1" sqref="D1"/>
      <selection pane="bottomLeft" activeCell="A9" sqref="A9"/>
      <selection pane="bottomRight" activeCell="D9" sqref="D9"/>
    </sheetView>
  </sheetViews>
  <sheetFormatPr defaultColWidth="8.85546875" defaultRowHeight="15" x14ac:dyDescent="0.25"/>
  <cols>
    <col min="1" max="1" width="1.85546875" customWidth="1"/>
    <col min="2" max="2" width="8.28515625" style="217" customWidth="1"/>
    <col min="3" max="3" width="8.85546875" style="217" customWidth="1"/>
    <col min="4" max="4" width="30.140625" customWidth="1"/>
    <col min="5" max="5" width="4.140625" customWidth="1"/>
    <col min="6" max="6" width="1.5703125" customWidth="1"/>
    <col min="7" max="7" width="4.28515625" customWidth="1"/>
    <col min="8" max="8" width="4.42578125" customWidth="1"/>
    <col min="9" max="9" width="1.7109375" customWidth="1"/>
    <col min="10" max="10" width="3.85546875" customWidth="1"/>
    <col min="11" max="11" width="3.7109375" customWidth="1"/>
    <col min="12" max="12" width="14.5703125" customWidth="1"/>
    <col min="13" max="13" width="4.5703125" customWidth="1"/>
    <col min="14" max="14" width="5.28515625" customWidth="1"/>
    <col min="15" max="15" width="1.85546875" customWidth="1"/>
    <col min="16" max="16" width="4.140625" customWidth="1"/>
    <col min="17" max="17" width="3.7109375" customWidth="1"/>
    <col min="18" max="18" width="13.5703125" customWidth="1"/>
    <col min="19" max="19" width="5" customWidth="1"/>
    <col min="20" max="20" width="13.5703125" customWidth="1"/>
    <col min="21" max="21" width="1.7109375" customWidth="1"/>
    <col min="22" max="22" width="4.28515625" customWidth="1"/>
    <col min="23" max="23" width="12.7109375" customWidth="1"/>
    <col min="24" max="24" width="1.7109375" customWidth="1"/>
    <col min="25" max="25" width="5.140625" customWidth="1"/>
    <col min="26" max="26" width="1.28515625" customWidth="1"/>
    <col min="27" max="27" width="7.28515625" style="42" customWidth="1"/>
    <col min="28" max="31" width="10.42578125" style="42" customWidth="1"/>
    <col min="32" max="32" width="27.5703125" style="42" customWidth="1"/>
    <col min="33" max="33" width="11.85546875" style="42" customWidth="1"/>
    <col min="34" max="34" width="2.140625" style="42" customWidth="1"/>
    <col min="35" max="175" width="8.85546875" style="42"/>
  </cols>
  <sheetData>
    <row r="1" spans="1:175" ht="15.6" customHeight="1" x14ac:dyDescent="0.25">
      <c r="A1" s="6"/>
      <c r="B1" s="228"/>
      <c r="C1" s="173" t="str">
        <f>Capa!A1</f>
        <v>MEGplan MEGIA 2025</v>
      </c>
      <c r="D1" s="176"/>
      <c r="E1" s="311" t="s">
        <v>105</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50000000000001" customHeight="1" x14ac:dyDescent="0.25">
      <c r="A2" s="6"/>
      <c r="B2" s="289" t="str">
        <f>CONCATENATE("Item ",'Quadro Geral'!B37)</f>
        <v>Item 8.7 Relativos a produtos e processos</v>
      </c>
      <c r="C2" s="289"/>
      <c r="D2" s="290"/>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6.350000000000001" customHeight="1" x14ac:dyDescent="0.3">
      <c r="A3" s="6"/>
      <c r="B3" s="229"/>
      <c r="C3" s="229"/>
      <c r="D3" s="229"/>
      <c r="E3" s="229"/>
      <c r="F3" s="6"/>
      <c r="G3" s="373" t="s">
        <v>68</v>
      </c>
      <c r="H3" s="373"/>
      <c r="I3" s="373"/>
      <c r="J3" s="373"/>
      <c r="K3" s="373"/>
      <c r="L3" s="373"/>
      <c r="M3" s="373"/>
      <c r="N3" s="373"/>
      <c r="O3" s="373"/>
      <c r="P3" s="373"/>
      <c r="Q3" s="373"/>
      <c r="R3" s="373"/>
      <c r="S3" s="373"/>
      <c r="T3" s="373"/>
      <c r="U3" s="373"/>
      <c r="V3" s="373"/>
      <c r="W3" s="373"/>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35">
      <c r="A4" s="202"/>
      <c r="B4" s="372">
        <f>IF(COUNTIF($D8:$D37,"*")&gt;0,(COUNTIFS($D8:$D37,"*",$F8:$F37,"1",V8:V37,"&gt;=0")+COUNTIFS($D8:$D37,"*",$F8:$F37,"&lt;&gt;1",E8:E37,"*"))/COUNTIF($D8:$D37,"*"),0)</f>
        <v>0</v>
      </c>
      <c r="C4" s="372"/>
      <c r="D4" s="372"/>
      <c r="E4" s="229"/>
      <c r="F4" s="6"/>
      <c r="G4" s="374" t="s">
        <v>71</v>
      </c>
      <c r="H4" s="375"/>
      <c r="I4" s="182"/>
      <c r="J4" s="376" t="s">
        <v>72</v>
      </c>
      <c r="K4" s="376"/>
      <c r="L4" s="376"/>
      <c r="M4" s="376"/>
      <c r="N4" s="376"/>
      <c r="O4" s="182"/>
      <c r="P4" s="376" t="s">
        <v>73</v>
      </c>
      <c r="Q4" s="376"/>
      <c r="R4" s="376"/>
      <c r="S4" s="376"/>
      <c r="T4" s="376"/>
      <c r="U4" s="180"/>
      <c r="V4" s="377" t="s">
        <v>74</v>
      </c>
      <c r="W4" s="378"/>
      <c r="X4" s="180"/>
      <c r="Y4" s="180"/>
      <c r="Z4" s="180"/>
      <c r="AA4" s="366" t="s">
        <v>94</v>
      </c>
      <c r="AB4" s="367"/>
      <c r="AC4" s="367"/>
      <c r="AD4" s="367"/>
      <c r="AE4" s="367"/>
      <c r="AF4" s="367"/>
      <c r="AG4" s="368"/>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2.95" customHeight="1" x14ac:dyDescent="0.2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35" customHeight="1" x14ac:dyDescent="0.35">
      <c r="A6" s="181"/>
      <c r="B6" s="230" t="s">
        <v>69</v>
      </c>
      <c r="C6" s="231" t="s">
        <v>103</v>
      </c>
      <c r="D6" s="275" t="s">
        <v>70</v>
      </c>
      <c r="E6" s="276" t="s">
        <v>90</v>
      </c>
      <c r="F6" s="182"/>
      <c r="G6" s="236" t="s">
        <v>99</v>
      </c>
      <c r="H6" s="237" t="s">
        <v>91</v>
      </c>
      <c r="I6" s="182"/>
      <c r="J6" s="236" t="s">
        <v>97</v>
      </c>
      <c r="K6" s="237" t="s">
        <v>96</v>
      </c>
      <c r="L6" s="238" t="s">
        <v>75</v>
      </c>
      <c r="M6" s="236" t="s">
        <v>76</v>
      </c>
      <c r="N6" s="236" t="s">
        <v>77</v>
      </c>
      <c r="O6" s="182"/>
      <c r="P6" s="236" t="s">
        <v>98</v>
      </c>
      <c r="Q6" s="237" t="s">
        <v>92</v>
      </c>
      <c r="R6" s="238" t="s">
        <v>78</v>
      </c>
      <c r="S6" s="236" t="s">
        <v>79</v>
      </c>
      <c r="T6" s="238" t="s">
        <v>80</v>
      </c>
      <c r="U6" s="186"/>
      <c r="V6" s="237" t="s">
        <v>93</v>
      </c>
      <c r="W6" s="238" t="s">
        <v>81</v>
      </c>
      <c r="X6" s="186"/>
      <c r="Y6" s="239" t="s">
        <v>95</v>
      </c>
      <c r="Z6" s="186"/>
      <c r="AA6" s="249" t="s">
        <v>82</v>
      </c>
      <c r="AB6" s="250" t="s">
        <v>84</v>
      </c>
      <c r="AC6" s="250" t="s">
        <v>83</v>
      </c>
      <c r="AD6" s="250" t="s">
        <v>85</v>
      </c>
      <c r="AE6" s="250" t="s">
        <v>86</v>
      </c>
      <c r="AF6" s="250" t="s">
        <v>87</v>
      </c>
      <c r="AG6" s="251" t="s">
        <v>88</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8.95" customHeight="1" x14ac:dyDescent="0.25">
      <c r="A9" s="202">
        <v>8</v>
      </c>
      <c r="B9" s="221"/>
      <c r="C9" s="219"/>
      <c r="D9" s="203"/>
      <c r="E9" s="41"/>
      <c r="F9" s="225" t="str">
        <f t="shared" ref="F9:F36"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36" si="1">IF(AND(A9=8,NOT(ISBLANK(D9))),IF(OR(ISNUMBER(I9),ISNUMBER(O9),ISNUMBER(U9),ISNUMBER(X9)),AVERAGE(I9,O9,U9,X9),0),"")</f>
        <v/>
      </c>
      <c r="Z9" s="200"/>
      <c r="AA9" s="205"/>
      <c r="AB9" s="55"/>
      <c r="AC9" s="205"/>
      <c r="AD9" s="205"/>
      <c r="AE9" s="205"/>
      <c r="AF9" s="205"/>
      <c r="AG9" s="206"/>
      <c r="AH9" s="44"/>
    </row>
    <row r="10" spans="1:175" ht="18.95" customHeight="1" x14ac:dyDescent="0.25">
      <c r="A10" s="202">
        <v>8</v>
      </c>
      <c r="B10" s="221"/>
      <c r="C10" s="219"/>
      <c r="D10" s="203"/>
      <c r="E10" s="41"/>
      <c r="F10" s="225" t="str">
        <f t="shared" si="0"/>
        <v/>
      </c>
      <c r="G10" s="41"/>
      <c r="H10" s="41"/>
      <c r="I10" s="241" t="str">
        <f t="shared" ref="I10:I27" si="2">IF(G10="S",IF(H10=3,1,IF(H10=2,0.7,IF(H10=1,0.3,0))),"")</f>
        <v/>
      </c>
      <c r="J10" s="41"/>
      <c r="K10" s="41"/>
      <c r="L10" s="41"/>
      <c r="M10" s="41"/>
      <c r="N10" s="41"/>
      <c r="O10" s="241" t="str">
        <f t="shared" ref="O10:O27" si="3">IF(AND($F10=1,J10="S"),IF(K10=3,1,IF(K10=2,0.6,IF(K10=1,0.3,0))),"")</f>
        <v/>
      </c>
      <c r="P10" s="41"/>
      <c r="Q10" s="41"/>
      <c r="R10" s="41"/>
      <c r="S10" s="41"/>
      <c r="T10" s="41"/>
      <c r="U10" s="241" t="str">
        <f t="shared" ref="U10:U27" si="4">IF(AND($F10=1,P10="S"),IF(Q10=3,1,IF(Q10=2,0.6,IF(Q10=1,0.3,0))),"")</f>
        <v/>
      </c>
      <c r="V10" s="240"/>
      <c r="W10" s="240"/>
      <c r="X10" s="241" t="str">
        <f t="shared" ref="X10:X27" si="5">IF($F10=1,IF(V10=3,1,IF(V10=2,0.6,IF(V10=1,0.3,0))),"")</f>
        <v/>
      </c>
      <c r="Y10" s="277" t="str">
        <f t="shared" ref="Y10:Y27" si="6">IF(AND(A10=8,NOT(ISBLANK(D10))),IF(OR(ISNUMBER(I10),ISNUMBER(O10),ISNUMBER(U10),ISNUMBER(X10)),AVERAGE(I10,O10,U10,X10),0),"")</f>
        <v/>
      </c>
      <c r="Z10" s="200"/>
      <c r="AA10" s="205"/>
      <c r="AB10" s="55"/>
      <c r="AC10" s="205"/>
      <c r="AD10" s="205"/>
      <c r="AE10" s="205"/>
      <c r="AF10" s="205"/>
      <c r="AG10" s="206"/>
      <c r="AH10" s="44"/>
    </row>
    <row r="11" spans="1:175" ht="18.95"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6"/>
        <v/>
      </c>
      <c r="Z11" s="200"/>
      <c r="AA11" s="205"/>
      <c r="AB11" s="55"/>
      <c r="AC11" s="205"/>
      <c r="AD11" s="205"/>
      <c r="AE11" s="205"/>
      <c r="AF11" s="205"/>
      <c r="AG11" s="206"/>
      <c r="AH11" s="44"/>
    </row>
    <row r="12" spans="1:175" ht="18.95"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6"/>
        <v/>
      </c>
      <c r="Z12" s="200"/>
      <c r="AA12" s="205"/>
      <c r="AB12" s="55"/>
      <c r="AC12" s="205"/>
      <c r="AD12" s="205"/>
      <c r="AE12" s="205"/>
      <c r="AF12" s="205"/>
      <c r="AG12" s="206"/>
      <c r="AH12" s="44"/>
    </row>
    <row r="13" spans="1:175" ht="18.95"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6"/>
        <v/>
      </c>
      <c r="Z13" s="200"/>
      <c r="AA13" s="205"/>
      <c r="AB13" s="55"/>
      <c r="AC13" s="205"/>
      <c r="AD13" s="205"/>
      <c r="AE13" s="205"/>
      <c r="AF13" s="205"/>
      <c r="AG13" s="206"/>
      <c r="AH13" s="44"/>
    </row>
    <row r="14" spans="1:175" ht="18.95" customHeight="1"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6"/>
        <v/>
      </c>
      <c r="Z14" s="200"/>
      <c r="AA14" s="205"/>
      <c r="AB14" s="55"/>
      <c r="AC14" s="205"/>
      <c r="AD14" s="205"/>
      <c r="AE14" s="205"/>
      <c r="AF14" s="205"/>
      <c r="AG14" s="206"/>
      <c r="AH14" s="44"/>
    </row>
    <row r="15" spans="1:175" ht="18.95" customHeight="1"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6"/>
        <v/>
      </c>
      <c r="Z15" s="200"/>
      <c r="AA15" s="205"/>
      <c r="AB15" s="55"/>
      <c r="AC15" s="205"/>
      <c r="AD15" s="205"/>
      <c r="AE15" s="205"/>
      <c r="AF15" s="205"/>
      <c r="AG15" s="206"/>
      <c r="AH15" s="44"/>
    </row>
    <row r="16" spans="1:175" ht="18.95" customHeight="1" x14ac:dyDescent="0.25">
      <c r="A16" s="202">
        <v>8</v>
      </c>
      <c r="B16" s="221"/>
      <c r="C16" s="219"/>
      <c r="D16" s="203"/>
      <c r="E16" s="41"/>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6"/>
        <v/>
      </c>
      <c r="Z16" s="200"/>
      <c r="AA16" s="205"/>
      <c r="AB16" s="55"/>
      <c r="AC16" s="205"/>
      <c r="AD16" s="205"/>
      <c r="AE16" s="205"/>
      <c r="AF16" s="205"/>
      <c r="AG16" s="206"/>
      <c r="AH16" s="44"/>
    </row>
    <row r="17" spans="1:34" ht="18.95" customHeight="1" x14ac:dyDescent="0.25">
      <c r="A17" s="202">
        <v>8</v>
      </c>
      <c r="B17" s="221"/>
      <c r="C17" s="219"/>
      <c r="D17" s="203"/>
      <c r="E17" s="41"/>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6"/>
        <v/>
      </c>
      <c r="Z17" s="200"/>
      <c r="AA17" s="205"/>
      <c r="AB17" s="55"/>
      <c r="AC17" s="205"/>
      <c r="AD17" s="205"/>
      <c r="AE17" s="205"/>
      <c r="AF17" s="205"/>
      <c r="AG17" s="206"/>
      <c r="AH17" s="44"/>
    </row>
    <row r="18" spans="1:34" ht="18.95" customHeight="1" x14ac:dyDescent="0.25">
      <c r="A18" s="202">
        <v>8</v>
      </c>
      <c r="B18" s="221"/>
      <c r="C18" s="219"/>
      <c r="D18" s="203"/>
      <c r="E18" s="41"/>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6"/>
        <v/>
      </c>
      <c r="Z18" s="200"/>
      <c r="AA18" s="205"/>
      <c r="AB18" s="55"/>
      <c r="AC18" s="205"/>
      <c r="AD18" s="205"/>
      <c r="AE18" s="205"/>
      <c r="AF18" s="205"/>
      <c r="AG18" s="206"/>
      <c r="AH18" s="44"/>
    </row>
    <row r="19" spans="1:34" ht="18.95" customHeight="1" x14ac:dyDescent="0.25">
      <c r="A19" s="202">
        <v>8</v>
      </c>
      <c r="B19" s="221"/>
      <c r="C19" s="219"/>
      <c r="D19" s="203"/>
      <c r="E19" s="41"/>
      <c r="F19" s="225" t="str">
        <f t="shared" si="0"/>
        <v/>
      </c>
      <c r="G19" s="41"/>
      <c r="H19" s="41"/>
      <c r="I19" s="241" t="str">
        <f t="shared" si="2"/>
        <v/>
      </c>
      <c r="J19" s="41"/>
      <c r="K19" s="41"/>
      <c r="L19" s="41"/>
      <c r="M19" s="41"/>
      <c r="N19" s="41"/>
      <c r="O19" s="241" t="str">
        <f t="shared" si="3"/>
        <v/>
      </c>
      <c r="P19" s="41"/>
      <c r="Q19" s="41"/>
      <c r="R19" s="41"/>
      <c r="S19" s="41"/>
      <c r="T19" s="41"/>
      <c r="U19" s="241" t="str">
        <f t="shared" si="4"/>
        <v/>
      </c>
      <c r="V19" s="240"/>
      <c r="W19" s="240"/>
      <c r="X19" s="241" t="str">
        <f t="shared" si="5"/>
        <v/>
      </c>
      <c r="Y19" s="277" t="str">
        <f t="shared" si="6"/>
        <v/>
      </c>
      <c r="Z19" s="200"/>
      <c r="AA19" s="205"/>
      <c r="AB19" s="55"/>
      <c r="AC19" s="205"/>
      <c r="AD19" s="205"/>
      <c r="AE19" s="205"/>
      <c r="AF19" s="205"/>
      <c r="AG19" s="206"/>
      <c r="AH19" s="44"/>
    </row>
    <row r="20" spans="1:34" ht="18.95" customHeight="1" x14ac:dyDescent="0.25">
      <c r="A20" s="202">
        <v>8</v>
      </c>
      <c r="B20" s="221"/>
      <c r="C20" s="219"/>
      <c r="D20" s="203"/>
      <c r="E20" s="41"/>
      <c r="F20" s="225" t="str">
        <f t="shared" si="0"/>
        <v/>
      </c>
      <c r="G20" s="41"/>
      <c r="H20" s="41"/>
      <c r="I20" s="241" t="str">
        <f t="shared" si="2"/>
        <v/>
      </c>
      <c r="J20" s="41"/>
      <c r="K20" s="41"/>
      <c r="L20" s="41"/>
      <c r="M20" s="41"/>
      <c r="N20" s="41"/>
      <c r="O20" s="241" t="str">
        <f t="shared" si="3"/>
        <v/>
      </c>
      <c r="P20" s="41"/>
      <c r="Q20" s="41"/>
      <c r="R20" s="41"/>
      <c r="S20" s="41"/>
      <c r="T20" s="41"/>
      <c r="U20" s="241" t="str">
        <f t="shared" si="4"/>
        <v/>
      </c>
      <c r="V20" s="240"/>
      <c r="W20" s="240"/>
      <c r="X20" s="241" t="str">
        <f t="shared" si="5"/>
        <v/>
      </c>
      <c r="Y20" s="277" t="str">
        <f t="shared" si="6"/>
        <v/>
      </c>
      <c r="Z20" s="200"/>
      <c r="AA20" s="205"/>
      <c r="AB20" s="55"/>
      <c r="AC20" s="205"/>
      <c r="AD20" s="205"/>
      <c r="AE20" s="205"/>
      <c r="AF20" s="205"/>
      <c r="AG20" s="206"/>
      <c r="AH20" s="44"/>
    </row>
    <row r="21" spans="1:34" ht="18.95" customHeight="1" x14ac:dyDescent="0.25">
      <c r="A21" s="202">
        <v>8</v>
      </c>
      <c r="B21" s="221"/>
      <c r="C21" s="219"/>
      <c r="D21" s="203"/>
      <c r="E21" s="41"/>
      <c r="F21" s="225" t="str">
        <f t="shared" si="0"/>
        <v/>
      </c>
      <c r="G21" s="41"/>
      <c r="H21" s="41"/>
      <c r="I21" s="241" t="str">
        <f t="shared" si="2"/>
        <v/>
      </c>
      <c r="J21" s="41"/>
      <c r="K21" s="41"/>
      <c r="L21" s="41"/>
      <c r="M21" s="41"/>
      <c r="N21" s="41"/>
      <c r="O21" s="241" t="str">
        <f t="shared" si="3"/>
        <v/>
      </c>
      <c r="P21" s="41"/>
      <c r="Q21" s="41"/>
      <c r="R21" s="41"/>
      <c r="S21" s="41"/>
      <c r="T21" s="41"/>
      <c r="U21" s="241" t="str">
        <f t="shared" si="4"/>
        <v/>
      </c>
      <c r="V21" s="240"/>
      <c r="W21" s="240"/>
      <c r="X21" s="241" t="str">
        <f t="shared" si="5"/>
        <v/>
      </c>
      <c r="Y21" s="277" t="str">
        <f t="shared" si="6"/>
        <v/>
      </c>
      <c r="Z21" s="200"/>
      <c r="AA21" s="205"/>
      <c r="AB21" s="55"/>
      <c r="AC21" s="205"/>
      <c r="AD21" s="205"/>
      <c r="AE21" s="205"/>
      <c r="AF21" s="205"/>
      <c r="AG21" s="206"/>
      <c r="AH21" s="44"/>
    </row>
    <row r="22" spans="1:34" ht="18.95" customHeight="1" x14ac:dyDescent="0.25">
      <c r="A22" s="202">
        <v>8</v>
      </c>
      <c r="B22" s="221"/>
      <c r="C22" s="219"/>
      <c r="D22" s="203"/>
      <c r="E22" s="41"/>
      <c r="F22" s="225" t="str">
        <f t="shared" si="0"/>
        <v/>
      </c>
      <c r="G22" s="41"/>
      <c r="H22" s="41"/>
      <c r="I22" s="241" t="str">
        <f t="shared" si="2"/>
        <v/>
      </c>
      <c r="J22" s="41"/>
      <c r="K22" s="41"/>
      <c r="L22" s="41"/>
      <c r="M22" s="41"/>
      <c r="N22" s="41"/>
      <c r="O22" s="241" t="str">
        <f t="shared" si="3"/>
        <v/>
      </c>
      <c r="P22" s="41"/>
      <c r="Q22" s="41"/>
      <c r="R22" s="41"/>
      <c r="S22" s="41"/>
      <c r="T22" s="41"/>
      <c r="U22" s="241" t="str">
        <f t="shared" si="4"/>
        <v/>
      </c>
      <c r="V22" s="240"/>
      <c r="W22" s="240"/>
      <c r="X22" s="241" t="str">
        <f t="shared" si="5"/>
        <v/>
      </c>
      <c r="Y22" s="277" t="str">
        <f t="shared" si="6"/>
        <v/>
      </c>
      <c r="Z22" s="200"/>
      <c r="AA22" s="205"/>
      <c r="AB22" s="55"/>
      <c r="AC22" s="205"/>
      <c r="AD22" s="205"/>
      <c r="AE22" s="205"/>
      <c r="AF22" s="205"/>
      <c r="AG22" s="206"/>
      <c r="AH22" s="44"/>
    </row>
    <row r="23" spans="1:34" ht="18.95" customHeight="1" x14ac:dyDescent="0.25">
      <c r="A23" s="202">
        <v>8</v>
      </c>
      <c r="B23" s="221"/>
      <c r="C23" s="219"/>
      <c r="D23" s="203"/>
      <c r="E23" s="41"/>
      <c r="F23" s="225" t="str">
        <f t="shared" si="0"/>
        <v/>
      </c>
      <c r="G23" s="41"/>
      <c r="H23" s="41"/>
      <c r="I23" s="241" t="str">
        <f t="shared" si="2"/>
        <v/>
      </c>
      <c r="J23" s="41"/>
      <c r="K23" s="41"/>
      <c r="L23" s="41"/>
      <c r="M23" s="41"/>
      <c r="N23" s="41"/>
      <c r="O23" s="241" t="str">
        <f t="shared" si="3"/>
        <v/>
      </c>
      <c r="P23" s="41"/>
      <c r="Q23" s="41"/>
      <c r="R23" s="41"/>
      <c r="S23" s="41"/>
      <c r="T23" s="41"/>
      <c r="U23" s="241" t="str">
        <f t="shared" si="4"/>
        <v/>
      </c>
      <c r="V23" s="240"/>
      <c r="W23" s="240"/>
      <c r="X23" s="241" t="str">
        <f t="shared" si="5"/>
        <v/>
      </c>
      <c r="Y23" s="277" t="str">
        <f t="shared" si="6"/>
        <v/>
      </c>
      <c r="Z23" s="200"/>
      <c r="AA23" s="205"/>
      <c r="AB23" s="55"/>
      <c r="AC23" s="205"/>
      <c r="AD23" s="205"/>
      <c r="AE23" s="205"/>
      <c r="AF23" s="205"/>
      <c r="AG23" s="206"/>
      <c r="AH23" s="44"/>
    </row>
    <row r="24" spans="1:34" ht="18.95" customHeight="1" x14ac:dyDescent="0.25">
      <c r="A24" s="202">
        <v>8</v>
      </c>
      <c r="B24" s="221"/>
      <c r="C24" s="219"/>
      <c r="D24" s="203"/>
      <c r="E24" s="41"/>
      <c r="F24" s="225" t="str">
        <f t="shared" si="0"/>
        <v/>
      </c>
      <c r="G24" s="41"/>
      <c r="H24" s="41"/>
      <c r="I24" s="241" t="str">
        <f t="shared" si="2"/>
        <v/>
      </c>
      <c r="J24" s="41"/>
      <c r="K24" s="41"/>
      <c r="L24" s="41"/>
      <c r="M24" s="41"/>
      <c r="N24" s="41"/>
      <c r="O24" s="241" t="str">
        <f t="shared" si="3"/>
        <v/>
      </c>
      <c r="P24" s="41"/>
      <c r="Q24" s="41"/>
      <c r="R24" s="41"/>
      <c r="S24" s="41"/>
      <c r="T24" s="41"/>
      <c r="U24" s="241" t="str">
        <f t="shared" si="4"/>
        <v/>
      </c>
      <c r="V24" s="240"/>
      <c r="W24" s="240"/>
      <c r="X24" s="241" t="str">
        <f t="shared" si="5"/>
        <v/>
      </c>
      <c r="Y24" s="277" t="str">
        <f t="shared" si="6"/>
        <v/>
      </c>
      <c r="Z24" s="200"/>
      <c r="AA24" s="205"/>
      <c r="AB24" s="55"/>
      <c r="AC24" s="205"/>
      <c r="AD24" s="205"/>
      <c r="AE24" s="205"/>
      <c r="AF24" s="205"/>
      <c r="AG24" s="206"/>
      <c r="AH24" s="44"/>
    </row>
    <row r="25" spans="1:34" ht="18.95" customHeight="1" x14ac:dyDescent="0.25">
      <c r="A25" s="202">
        <v>8</v>
      </c>
      <c r="B25" s="221"/>
      <c r="C25" s="219"/>
      <c r="D25" s="203"/>
      <c r="E25" s="41"/>
      <c r="F25" s="225" t="str">
        <f t="shared" si="0"/>
        <v/>
      </c>
      <c r="G25" s="41"/>
      <c r="H25" s="41"/>
      <c r="I25" s="241" t="str">
        <f t="shared" si="2"/>
        <v/>
      </c>
      <c r="J25" s="41"/>
      <c r="K25" s="41"/>
      <c r="L25" s="41"/>
      <c r="M25" s="41"/>
      <c r="N25" s="41"/>
      <c r="O25" s="241" t="str">
        <f t="shared" si="3"/>
        <v/>
      </c>
      <c r="P25" s="41"/>
      <c r="Q25" s="41"/>
      <c r="R25" s="41"/>
      <c r="S25" s="41"/>
      <c r="T25" s="41"/>
      <c r="U25" s="241" t="str">
        <f t="shared" si="4"/>
        <v/>
      </c>
      <c r="V25" s="240"/>
      <c r="W25" s="240"/>
      <c r="X25" s="241" t="str">
        <f t="shared" si="5"/>
        <v/>
      </c>
      <c r="Y25" s="277" t="str">
        <f t="shared" si="6"/>
        <v/>
      </c>
      <c r="Z25" s="200"/>
      <c r="AA25" s="205"/>
      <c r="AB25" s="55"/>
      <c r="AC25" s="205"/>
      <c r="AD25" s="205"/>
      <c r="AE25" s="205"/>
      <c r="AF25" s="205"/>
      <c r="AG25" s="206"/>
      <c r="AH25" s="44"/>
    </row>
    <row r="26" spans="1:34" ht="18.95" customHeight="1" x14ac:dyDescent="0.25">
      <c r="A26" s="202">
        <v>8</v>
      </c>
      <c r="B26" s="221"/>
      <c r="C26" s="219"/>
      <c r="D26" s="203"/>
      <c r="E26" s="41"/>
      <c r="F26" s="225" t="str">
        <f t="shared" si="0"/>
        <v/>
      </c>
      <c r="G26" s="41"/>
      <c r="H26" s="41"/>
      <c r="I26" s="241" t="str">
        <f t="shared" si="2"/>
        <v/>
      </c>
      <c r="J26" s="41"/>
      <c r="K26" s="41"/>
      <c r="L26" s="41"/>
      <c r="M26" s="41"/>
      <c r="N26" s="41"/>
      <c r="O26" s="241" t="str">
        <f t="shared" si="3"/>
        <v/>
      </c>
      <c r="P26" s="41"/>
      <c r="Q26" s="41"/>
      <c r="R26" s="41"/>
      <c r="S26" s="41"/>
      <c r="T26" s="41"/>
      <c r="U26" s="241" t="str">
        <f t="shared" si="4"/>
        <v/>
      </c>
      <c r="V26" s="240"/>
      <c r="W26" s="240"/>
      <c r="X26" s="241" t="str">
        <f t="shared" si="5"/>
        <v/>
      </c>
      <c r="Y26" s="277" t="str">
        <f t="shared" si="6"/>
        <v/>
      </c>
      <c r="Z26" s="200"/>
      <c r="AA26" s="205"/>
      <c r="AB26" s="55"/>
      <c r="AC26" s="205"/>
      <c r="AD26" s="205"/>
      <c r="AE26" s="205"/>
      <c r="AF26" s="205"/>
      <c r="AG26" s="206"/>
      <c r="AH26" s="44"/>
    </row>
    <row r="27" spans="1:34" ht="18.95" customHeight="1" x14ac:dyDescent="0.25">
      <c r="A27" s="202">
        <v>8</v>
      </c>
      <c r="B27" s="221"/>
      <c r="C27" s="219"/>
      <c r="D27" s="203"/>
      <c r="E27" s="41"/>
      <c r="F27" s="225" t="str">
        <f t="shared" si="0"/>
        <v/>
      </c>
      <c r="G27" s="41"/>
      <c r="H27" s="41"/>
      <c r="I27" s="241" t="str">
        <f t="shared" si="2"/>
        <v/>
      </c>
      <c r="J27" s="41"/>
      <c r="K27" s="41"/>
      <c r="L27" s="41"/>
      <c r="M27" s="41"/>
      <c r="N27" s="41"/>
      <c r="O27" s="241" t="str">
        <f t="shared" si="3"/>
        <v/>
      </c>
      <c r="P27" s="41"/>
      <c r="Q27" s="41"/>
      <c r="R27" s="41"/>
      <c r="S27" s="41"/>
      <c r="T27" s="41"/>
      <c r="U27" s="241" t="str">
        <f t="shared" si="4"/>
        <v/>
      </c>
      <c r="V27" s="240"/>
      <c r="W27" s="240"/>
      <c r="X27" s="241" t="str">
        <f t="shared" si="5"/>
        <v/>
      </c>
      <c r="Y27" s="277" t="str">
        <f t="shared" si="6"/>
        <v/>
      </c>
      <c r="Z27" s="200"/>
      <c r="AA27" s="205"/>
      <c r="AB27" s="55"/>
      <c r="AC27" s="205"/>
      <c r="AD27" s="205"/>
      <c r="AE27" s="205"/>
      <c r="AF27" s="205"/>
      <c r="AG27" s="206"/>
      <c r="AH27" s="44"/>
    </row>
    <row r="28" spans="1:34" ht="20.65" customHeight="1" x14ac:dyDescent="0.25">
      <c r="A28" s="202">
        <v>8</v>
      </c>
      <c r="B28" s="221"/>
      <c r="C28" s="219"/>
      <c r="D28" s="203"/>
      <c r="E28" s="41"/>
      <c r="F28" s="225" t="str">
        <f t="shared" si="0"/>
        <v/>
      </c>
      <c r="G28" s="41"/>
      <c r="H28" s="41"/>
      <c r="I28" s="241" t="str">
        <f t="shared" ref="I28:I36" si="7">IF(G28="S",IF(H28=3,1,IF(H28=2,0.7,IF(H28=1,0.3,0))),"")</f>
        <v/>
      </c>
      <c r="J28" s="41"/>
      <c r="K28" s="41"/>
      <c r="L28" s="41"/>
      <c r="M28" s="41"/>
      <c r="N28" s="41"/>
      <c r="O28" s="241" t="str">
        <f t="shared" ref="O28:O41" si="8">IF(AND($F28=1,J28="S"),IF(K28=3,1,IF(K28=2,0.6,IF(K28=1,0.3,0))),"")</f>
        <v/>
      </c>
      <c r="P28" s="41"/>
      <c r="Q28" s="41"/>
      <c r="R28" s="41"/>
      <c r="S28" s="41"/>
      <c r="T28" s="41"/>
      <c r="U28" s="241" t="str">
        <f t="shared" ref="U28:U37" si="9">IF(AND($F28=1,P28="S"),IF(Q28=3,1,IF(Q28=2,0.6,IF(Q28=1,0.3,0))),"")</f>
        <v/>
      </c>
      <c r="V28" s="240"/>
      <c r="W28" s="240"/>
      <c r="X28" s="241" t="str">
        <f t="shared" ref="X28:X37" si="10">IF($F28=1,IF(V28=3,1,IF(V28=2,0.6,IF(V28=1,0.3,0))),"")</f>
        <v/>
      </c>
      <c r="Y28" s="277" t="str">
        <f t="shared" si="1"/>
        <v/>
      </c>
      <c r="Z28" s="200"/>
      <c r="AA28" s="205"/>
      <c r="AB28" s="55"/>
      <c r="AC28" s="205"/>
      <c r="AD28" s="205"/>
      <c r="AE28" s="205"/>
      <c r="AF28" s="205"/>
      <c r="AG28" s="206"/>
      <c r="AH28" s="44"/>
    </row>
    <row r="29" spans="1:34" ht="18.95" customHeight="1" x14ac:dyDescent="0.25">
      <c r="A29" s="202">
        <v>8</v>
      </c>
      <c r="B29" s="221"/>
      <c r="C29" s="219"/>
      <c r="D29" s="203"/>
      <c r="E29" s="41"/>
      <c r="F29" s="225" t="str">
        <f t="shared" si="0"/>
        <v/>
      </c>
      <c r="G29" s="41"/>
      <c r="H29" s="41"/>
      <c r="I29" s="241" t="str">
        <f t="shared" si="7"/>
        <v/>
      </c>
      <c r="J29" s="41"/>
      <c r="K29" s="41"/>
      <c r="L29" s="41"/>
      <c r="M29" s="41"/>
      <c r="N29" s="41"/>
      <c r="O29" s="241" t="str">
        <f t="shared" si="8"/>
        <v/>
      </c>
      <c r="P29" s="41"/>
      <c r="Q29" s="41"/>
      <c r="R29" s="41"/>
      <c r="S29" s="41"/>
      <c r="T29" s="41"/>
      <c r="U29" s="241" t="str">
        <f t="shared" si="9"/>
        <v/>
      </c>
      <c r="V29" s="240"/>
      <c r="W29" s="240"/>
      <c r="X29" s="241" t="str">
        <f t="shared" si="10"/>
        <v/>
      </c>
      <c r="Y29" s="277" t="str">
        <f t="shared" si="1"/>
        <v/>
      </c>
      <c r="Z29" s="200"/>
      <c r="AA29" s="205"/>
      <c r="AB29" s="205"/>
      <c r="AC29" s="205"/>
      <c r="AD29" s="205"/>
      <c r="AE29" s="205"/>
      <c r="AF29" s="205"/>
      <c r="AG29" s="206"/>
      <c r="AH29" s="44"/>
    </row>
    <row r="30" spans="1:34" ht="21.95" customHeight="1" x14ac:dyDescent="0.25">
      <c r="A30" s="202">
        <v>8</v>
      </c>
      <c r="B30" s="221"/>
      <c r="C30" s="219"/>
      <c r="D30" s="203"/>
      <c r="E30" s="41"/>
      <c r="F30" s="225" t="str">
        <f t="shared" si="0"/>
        <v/>
      </c>
      <c r="G30" s="41"/>
      <c r="H30" s="41"/>
      <c r="I30" s="241" t="str">
        <f t="shared" si="7"/>
        <v/>
      </c>
      <c r="J30" s="41"/>
      <c r="K30" s="41"/>
      <c r="L30" s="41"/>
      <c r="M30" s="41"/>
      <c r="N30" s="41"/>
      <c r="O30" s="241" t="str">
        <f t="shared" si="8"/>
        <v/>
      </c>
      <c r="P30" s="41"/>
      <c r="Q30" s="41"/>
      <c r="R30" s="41"/>
      <c r="S30" s="41"/>
      <c r="T30" s="41"/>
      <c r="U30" s="241" t="str">
        <f t="shared" si="9"/>
        <v/>
      </c>
      <c r="V30" s="240"/>
      <c r="W30" s="240"/>
      <c r="X30" s="241" t="str">
        <f t="shared" si="10"/>
        <v/>
      </c>
      <c r="Y30" s="277" t="str">
        <f t="shared" si="1"/>
        <v/>
      </c>
      <c r="Z30" s="200"/>
      <c r="AA30" s="205"/>
      <c r="AB30" s="205"/>
      <c r="AC30" s="205"/>
      <c r="AD30" s="205"/>
      <c r="AE30" s="205"/>
      <c r="AF30" s="205"/>
      <c r="AG30" s="206"/>
      <c r="AH30" s="44"/>
    </row>
    <row r="31" spans="1:34" ht="20.100000000000001" customHeight="1" x14ac:dyDescent="0.25">
      <c r="A31" s="202">
        <v>8</v>
      </c>
      <c r="B31" s="221"/>
      <c r="C31" s="219"/>
      <c r="D31" s="203"/>
      <c r="E31" s="41"/>
      <c r="F31" s="225" t="str">
        <f t="shared" si="0"/>
        <v/>
      </c>
      <c r="G31" s="41"/>
      <c r="H31" s="41"/>
      <c r="I31" s="241" t="str">
        <f t="shared" si="7"/>
        <v/>
      </c>
      <c r="J31" s="41"/>
      <c r="K31" s="41"/>
      <c r="L31" s="41"/>
      <c r="M31" s="41"/>
      <c r="N31" s="41"/>
      <c r="O31" s="241" t="str">
        <f t="shared" si="8"/>
        <v/>
      </c>
      <c r="P31" s="41"/>
      <c r="Q31" s="41"/>
      <c r="R31" s="41"/>
      <c r="S31" s="41"/>
      <c r="T31" s="41"/>
      <c r="U31" s="241" t="str">
        <f t="shared" si="9"/>
        <v/>
      </c>
      <c r="V31" s="240"/>
      <c r="W31" s="240"/>
      <c r="X31" s="241" t="str">
        <f t="shared" si="10"/>
        <v/>
      </c>
      <c r="Y31" s="277" t="str">
        <f t="shared" si="1"/>
        <v/>
      </c>
      <c r="Z31" s="200"/>
      <c r="AA31" s="205"/>
      <c r="AB31" s="205"/>
      <c r="AC31" s="205"/>
      <c r="AD31" s="205"/>
      <c r="AE31" s="205"/>
      <c r="AF31" s="205"/>
      <c r="AG31" s="206"/>
      <c r="AH31" s="44"/>
    </row>
    <row r="32" spans="1:34" ht="15.75" x14ac:dyDescent="0.25">
      <c r="A32" s="202">
        <v>8</v>
      </c>
      <c r="B32" s="221"/>
      <c r="C32" s="219"/>
      <c r="D32" s="203"/>
      <c r="E32" s="41"/>
      <c r="F32" s="225" t="str">
        <f t="shared" si="0"/>
        <v/>
      </c>
      <c r="G32" s="41"/>
      <c r="H32" s="41"/>
      <c r="I32" s="241" t="str">
        <f t="shared" si="7"/>
        <v/>
      </c>
      <c r="J32" s="41"/>
      <c r="K32" s="41"/>
      <c r="L32" s="41"/>
      <c r="M32" s="41"/>
      <c r="N32" s="41"/>
      <c r="O32" s="241" t="str">
        <f t="shared" si="8"/>
        <v/>
      </c>
      <c r="P32" s="41"/>
      <c r="Q32" s="41"/>
      <c r="R32" s="41"/>
      <c r="S32" s="41"/>
      <c r="T32" s="41"/>
      <c r="U32" s="241" t="str">
        <f t="shared" si="9"/>
        <v/>
      </c>
      <c r="V32" s="240"/>
      <c r="W32" s="240"/>
      <c r="X32" s="241" t="str">
        <f t="shared" si="10"/>
        <v/>
      </c>
      <c r="Y32" s="277" t="str">
        <f t="shared" si="1"/>
        <v/>
      </c>
      <c r="Z32" s="200"/>
      <c r="AA32" s="205"/>
      <c r="AB32" s="205"/>
      <c r="AC32" s="205"/>
      <c r="AD32" s="205"/>
      <c r="AE32" s="205"/>
      <c r="AF32" s="205"/>
      <c r="AG32" s="206"/>
      <c r="AH32" s="44"/>
    </row>
    <row r="33" spans="1:175" ht="15.75" x14ac:dyDescent="0.25">
      <c r="A33" s="202">
        <v>8</v>
      </c>
      <c r="B33" s="221"/>
      <c r="C33" s="219"/>
      <c r="D33" s="203"/>
      <c r="E33" s="41"/>
      <c r="F33" s="225" t="str">
        <f t="shared" si="0"/>
        <v/>
      </c>
      <c r="G33" s="41"/>
      <c r="H33" s="41"/>
      <c r="I33" s="241" t="str">
        <f t="shared" si="7"/>
        <v/>
      </c>
      <c r="J33" s="41"/>
      <c r="K33" s="41"/>
      <c r="L33" s="41"/>
      <c r="M33" s="41"/>
      <c r="N33" s="41"/>
      <c r="O33" s="241" t="str">
        <f t="shared" si="8"/>
        <v/>
      </c>
      <c r="P33" s="41"/>
      <c r="Q33" s="41"/>
      <c r="R33" s="41"/>
      <c r="S33" s="41"/>
      <c r="T33" s="41"/>
      <c r="U33" s="241" t="str">
        <f t="shared" si="9"/>
        <v/>
      </c>
      <c r="V33" s="240"/>
      <c r="W33" s="240"/>
      <c r="X33" s="241" t="str">
        <f t="shared" si="10"/>
        <v/>
      </c>
      <c r="Y33" s="277" t="str">
        <f t="shared" si="1"/>
        <v/>
      </c>
      <c r="Z33" s="200"/>
      <c r="AA33" s="205"/>
      <c r="AB33" s="205"/>
      <c r="AC33" s="205"/>
      <c r="AD33" s="205"/>
      <c r="AE33" s="205"/>
      <c r="AF33" s="205"/>
      <c r="AG33" s="206"/>
      <c r="AH33" s="44"/>
    </row>
    <row r="34" spans="1:175" ht="15.75" x14ac:dyDescent="0.25">
      <c r="A34" s="202">
        <v>8</v>
      </c>
      <c r="B34" s="221"/>
      <c r="C34" s="219"/>
      <c r="D34" s="203"/>
      <c r="E34" s="204"/>
      <c r="F34" s="225" t="str">
        <f t="shared" si="0"/>
        <v/>
      </c>
      <c r="G34" s="41"/>
      <c r="H34" s="41"/>
      <c r="I34" s="241" t="str">
        <f t="shared" si="7"/>
        <v/>
      </c>
      <c r="J34" s="41"/>
      <c r="K34" s="41"/>
      <c r="L34" s="41"/>
      <c r="M34" s="41"/>
      <c r="N34" s="41"/>
      <c r="O34" s="241" t="str">
        <f t="shared" si="8"/>
        <v/>
      </c>
      <c r="P34" s="41"/>
      <c r="Q34" s="41"/>
      <c r="R34" s="41"/>
      <c r="S34" s="41"/>
      <c r="T34" s="41"/>
      <c r="U34" s="241" t="str">
        <f t="shared" si="9"/>
        <v/>
      </c>
      <c r="V34" s="240"/>
      <c r="W34" s="240"/>
      <c r="X34" s="241" t="str">
        <f t="shared" si="10"/>
        <v/>
      </c>
      <c r="Y34" s="277" t="str">
        <f t="shared" si="1"/>
        <v/>
      </c>
      <c r="Z34" s="200"/>
      <c r="AA34" s="205"/>
      <c r="AB34" s="205"/>
      <c r="AC34" s="205"/>
      <c r="AD34" s="205"/>
      <c r="AE34" s="205"/>
      <c r="AF34" s="205"/>
      <c r="AG34" s="206"/>
      <c r="AH34" s="44"/>
    </row>
    <row r="35" spans="1:175" ht="15.75" x14ac:dyDescent="0.25">
      <c r="A35" s="202">
        <v>8</v>
      </c>
      <c r="B35" s="221"/>
      <c r="C35" s="219"/>
      <c r="D35" s="203"/>
      <c r="E35" s="204"/>
      <c r="F35" s="225" t="str">
        <f t="shared" si="0"/>
        <v/>
      </c>
      <c r="G35" s="41"/>
      <c r="H35" s="41"/>
      <c r="I35" s="241" t="str">
        <f t="shared" si="7"/>
        <v/>
      </c>
      <c r="J35" s="41"/>
      <c r="K35" s="41"/>
      <c r="L35" s="41"/>
      <c r="M35" s="41"/>
      <c r="N35" s="41"/>
      <c r="O35" s="241" t="str">
        <f t="shared" si="8"/>
        <v/>
      </c>
      <c r="P35" s="41"/>
      <c r="Q35" s="41"/>
      <c r="R35" s="41"/>
      <c r="S35" s="41"/>
      <c r="T35" s="41"/>
      <c r="U35" s="241" t="str">
        <f t="shared" si="9"/>
        <v/>
      </c>
      <c r="V35" s="240"/>
      <c r="W35" s="240"/>
      <c r="X35" s="241" t="str">
        <f t="shared" si="10"/>
        <v/>
      </c>
      <c r="Y35" s="277" t="str">
        <f t="shared" si="1"/>
        <v/>
      </c>
      <c r="Z35" s="200"/>
      <c r="AA35" s="205"/>
      <c r="AB35" s="205"/>
      <c r="AC35" s="205"/>
      <c r="AD35" s="205"/>
      <c r="AE35" s="205"/>
      <c r="AF35" s="205"/>
      <c r="AG35" s="206"/>
      <c r="AH35" s="44"/>
    </row>
    <row r="36" spans="1:175" ht="15.75" x14ac:dyDescent="0.25">
      <c r="A36" s="202">
        <v>8</v>
      </c>
      <c r="B36" s="221"/>
      <c r="C36" s="219"/>
      <c r="D36" s="203"/>
      <c r="E36" s="204"/>
      <c r="F36" s="225" t="str">
        <f t="shared" si="0"/>
        <v/>
      </c>
      <c r="G36" s="41"/>
      <c r="H36" s="41"/>
      <c r="I36" s="241" t="str">
        <f t="shared" si="7"/>
        <v/>
      </c>
      <c r="J36" s="41"/>
      <c r="K36" s="41"/>
      <c r="L36" s="41"/>
      <c r="M36" s="41"/>
      <c r="N36" s="41"/>
      <c r="O36" s="241" t="str">
        <f t="shared" si="8"/>
        <v/>
      </c>
      <c r="P36" s="41"/>
      <c r="Q36" s="41"/>
      <c r="R36" s="41"/>
      <c r="S36" s="41"/>
      <c r="T36" s="41"/>
      <c r="U36" s="241" t="str">
        <f t="shared" si="9"/>
        <v/>
      </c>
      <c r="V36" s="240"/>
      <c r="W36" s="240"/>
      <c r="X36" s="241" t="str">
        <f t="shared" si="10"/>
        <v/>
      </c>
      <c r="Y36" s="277" t="str">
        <f t="shared" si="1"/>
        <v/>
      </c>
      <c r="Z36" s="200"/>
      <c r="AA36" s="205"/>
      <c r="AB36" s="205"/>
      <c r="AC36" s="205"/>
      <c r="AD36" s="205"/>
      <c r="AE36" s="205"/>
      <c r="AF36" s="205"/>
      <c r="AG36" s="206"/>
      <c r="AH36" s="44"/>
    </row>
    <row r="37" spans="1:175" ht="6.6" customHeight="1" x14ac:dyDescent="0.25">
      <c r="A37" s="178"/>
      <c r="B37" s="194"/>
      <c r="C37" s="195"/>
      <c r="D37" s="195"/>
      <c r="E37" s="196"/>
      <c r="F37" s="197"/>
      <c r="G37" s="223"/>
      <c r="H37" s="223"/>
      <c r="I37" s="241" t="str">
        <f t="shared" ref="I37" si="11">IF(G37="S",IF(H37=3,1,IF(H37=2,0.6,IF(H37=1,0.3,0))),"")</f>
        <v/>
      </c>
      <c r="J37" s="223"/>
      <c r="K37" s="223"/>
      <c r="L37" s="224"/>
      <c r="M37" s="223"/>
      <c r="N37" s="223"/>
      <c r="O37" s="241" t="str">
        <f t="shared" si="8"/>
        <v/>
      </c>
      <c r="P37" s="196"/>
      <c r="Q37" s="196"/>
      <c r="R37" s="196"/>
      <c r="S37" s="196"/>
      <c r="T37" s="196"/>
      <c r="U37" s="241" t="str">
        <f t="shared" si="9"/>
        <v/>
      </c>
      <c r="V37" s="196"/>
      <c r="W37" s="196"/>
      <c r="X37" s="241" t="str">
        <f t="shared" si="10"/>
        <v/>
      </c>
      <c r="Y37" s="207"/>
      <c r="Z37" s="200"/>
      <c r="AA37" s="207"/>
      <c r="AB37" s="207"/>
      <c r="AC37" s="207"/>
      <c r="AD37" s="207"/>
      <c r="AE37" s="207"/>
      <c r="AF37" s="207"/>
      <c r="AG37" s="254"/>
      <c r="AH37" s="44"/>
    </row>
    <row r="38" spans="1:175" ht="15.95" customHeight="1" x14ac:dyDescent="0.25">
      <c r="A38" s="178"/>
      <c r="B38" s="272">
        <f>'Quadro Geral'!D37</f>
        <v>9</v>
      </c>
      <c r="C38" s="269" t="s">
        <v>66</v>
      </c>
      <c r="D38" s="270"/>
      <c r="E38" s="260"/>
      <c r="F38" s="210"/>
      <c r="G38" s="260"/>
      <c r="H38" s="261"/>
      <c r="I38" s="262"/>
      <c r="J38" s="260"/>
      <c r="K38" s="260"/>
      <c r="L38" s="288" t="s">
        <v>102</v>
      </c>
      <c r="M38" s="227">
        <f>COUNTIFS($D9:$D36,"*",$F9:$F36,"1",M9:M36,"S")</f>
        <v>0</v>
      </c>
      <c r="N38" s="227">
        <f>COUNTIFS($D9:$D36,"*",$F9:$F36,"1",N9:N36,"S")</f>
        <v>0</v>
      </c>
      <c r="O38" s="263" t="str">
        <f t="shared" si="8"/>
        <v/>
      </c>
      <c r="P38" s="260"/>
      <c r="Q38" s="260"/>
      <c r="R38" s="260"/>
      <c r="S38" s="260"/>
      <c r="T38" s="260"/>
      <c r="U38" s="242"/>
      <c r="V38" s="369" t="s">
        <v>100</v>
      </c>
      <c r="W38" s="369"/>
      <c r="X38" s="222"/>
      <c r="Y38" s="277">
        <f>IF(COUNTIFS(D9:D36,"*",$F9:$F36,"1")&gt;0,SUMIFS($Y9:$Y36,D9:D36,"*",$F9:$F36,"1")/COUNTIFS(D9:D36,"*",$F9:$F36,"1"),0)</f>
        <v>0</v>
      </c>
      <c r="Z38" s="222"/>
      <c r="AA38" s="44"/>
      <c r="AB38" s="44"/>
      <c r="AC38" s="44"/>
      <c r="AD38" s="44"/>
      <c r="AE38" s="44"/>
      <c r="AF38" s="44"/>
      <c r="AG38" s="44"/>
      <c r="AH38" s="44"/>
    </row>
    <row r="39" spans="1:175" ht="15.95" customHeight="1" x14ac:dyDescent="0.25">
      <c r="A39" s="178"/>
      <c r="B39" s="273">
        <f>IF(OR(Capa!$B$6=0,Capa!B6=1),(Y38*70+Y39*30)/100,
        IF(OR(Capa!B6=2,Capa!B6=3),((Y38*60+Y39*30)/100)+
                                                                IF(AND(Capa!B6=2,M38&gt;0),0.1,0)+
                                                                IF(AND(Capa!B6=3,M38&gt;0),0.05,0)+
                                                                IF(AND(Capa!B6=3,N38&gt;0),0.05,0),0))</f>
        <v>0</v>
      </c>
      <c r="C39" s="370" t="s">
        <v>104</v>
      </c>
      <c r="D39" s="371"/>
      <c r="E39" s="255"/>
      <c r="F39" s="210"/>
      <c r="G39" s="255"/>
      <c r="H39" s="256"/>
      <c r="I39" s="257"/>
      <c r="J39" s="255"/>
      <c r="K39" s="255"/>
      <c r="L39" s="267"/>
      <c r="M39" s="268"/>
      <c r="N39" s="268"/>
      <c r="O39" s="259"/>
      <c r="P39" s="255"/>
      <c r="Q39" s="255"/>
      <c r="R39" s="255"/>
      <c r="S39" s="255"/>
      <c r="T39" s="255"/>
      <c r="U39" s="242"/>
      <c r="V39" s="369" t="s">
        <v>101</v>
      </c>
      <c r="W39" s="369"/>
      <c r="X39" s="222"/>
      <c r="Y39" s="277">
        <f>IF(COUNTIFS(D9:D36,"*",$F9:$F36,"&lt;&gt;1")&gt;0,SUMIFS($Y9:$Y36,D9:D36,"*",$F9:$F36,"&lt;&gt;1")/COUNTIFS(D9:D36,"*",$F9:$F36,"&lt;&gt;1"),0)</f>
        <v>0</v>
      </c>
      <c r="Z39" s="222"/>
      <c r="AA39" s="44"/>
      <c r="AB39" s="44"/>
      <c r="AC39" s="44"/>
      <c r="AD39" s="44"/>
      <c r="AE39" s="44"/>
      <c r="AF39" s="44"/>
      <c r="AG39" s="44"/>
      <c r="AH39" s="44"/>
    </row>
    <row r="40" spans="1:175" ht="15.6" customHeight="1" x14ac:dyDescent="0.25">
      <c r="A40" s="178"/>
      <c r="B40" s="274">
        <f ca="1">'Quadro Geral'!F37</f>
        <v>0.45</v>
      </c>
      <c r="C40" s="269" t="s">
        <v>67</v>
      </c>
      <c r="D40" s="271"/>
      <c r="E40" s="255"/>
      <c r="F40" s="210"/>
      <c r="G40" s="255"/>
      <c r="H40" s="256"/>
      <c r="I40" s="257"/>
      <c r="J40" s="255"/>
      <c r="K40" s="256"/>
      <c r="L40" s="258"/>
      <c r="M40" s="255"/>
      <c r="N40" s="255"/>
      <c r="O40" s="259" t="str">
        <f t="shared" si="8"/>
        <v/>
      </c>
      <c r="P40" s="255"/>
      <c r="Q40" s="256"/>
      <c r="R40" s="255"/>
      <c r="S40" s="255"/>
      <c r="T40" s="255"/>
      <c r="U40" s="242"/>
      <c r="V40" s="44"/>
      <c r="W40" s="44"/>
      <c r="X40" s="44"/>
      <c r="Y40" s="44"/>
      <c r="Z40" s="222"/>
      <c r="AA40" s="44"/>
      <c r="AB40" s="44"/>
      <c r="AC40" s="44"/>
      <c r="AD40" s="44"/>
      <c r="AE40" s="44"/>
      <c r="AF40" s="44"/>
      <c r="AG40" s="44"/>
      <c r="AH40" s="44"/>
    </row>
    <row r="41" spans="1:175" ht="15.6" customHeight="1" x14ac:dyDescent="0.25">
      <c r="A41" s="178"/>
      <c r="E41" s="255"/>
      <c r="F41" s="210"/>
      <c r="G41" s="255"/>
      <c r="H41" s="256"/>
      <c r="I41" s="257"/>
      <c r="J41" s="255"/>
      <c r="K41" s="256"/>
      <c r="L41" s="258"/>
      <c r="M41" s="255"/>
      <c r="N41" s="255"/>
      <c r="O41" s="259" t="str">
        <f t="shared" si="8"/>
        <v/>
      </c>
      <c r="P41" s="255"/>
      <c r="Q41" s="256"/>
      <c r="R41" s="255"/>
      <c r="S41" s="255"/>
      <c r="T41" s="255"/>
      <c r="U41" s="242"/>
      <c r="V41" s="255"/>
      <c r="W41" s="255"/>
      <c r="X41" s="255"/>
      <c r="Y41" s="255"/>
      <c r="Z41" s="222"/>
      <c r="AA41" s="44"/>
      <c r="AB41" s="44"/>
      <c r="AC41" s="44"/>
      <c r="AD41" s="44"/>
      <c r="AE41" s="44"/>
      <c r="AF41" s="44"/>
      <c r="AG41" s="44"/>
      <c r="AH41" s="44"/>
    </row>
    <row r="42" spans="1:175" ht="6.6" customHeight="1" x14ac:dyDescent="0.25">
      <c r="A42" s="178"/>
      <c r="B42" s="264"/>
      <c r="C42" s="265"/>
      <c r="D42" s="266"/>
      <c r="E42" s="208"/>
      <c r="F42" s="209"/>
      <c r="G42" s="208"/>
      <c r="H42" s="208"/>
      <c r="I42" s="209"/>
      <c r="J42" s="208"/>
      <c r="K42" s="208"/>
      <c r="L42" s="208"/>
      <c r="M42" s="208"/>
      <c r="N42" s="208"/>
      <c r="O42" s="209"/>
      <c r="P42" s="208"/>
      <c r="Q42" s="208"/>
      <c r="R42" s="208"/>
      <c r="S42" s="208"/>
      <c r="T42" s="208"/>
      <c r="U42" s="210"/>
      <c r="V42" s="210"/>
      <c r="W42" s="210"/>
      <c r="X42" s="210"/>
      <c r="Y42" s="210"/>
      <c r="Z42" s="210"/>
      <c r="AA42" s="211"/>
      <c r="AB42" s="211"/>
      <c r="AC42" s="211"/>
      <c r="AD42" s="211"/>
      <c r="AE42" s="211"/>
      <c r="AF42" s="211"/>
      <c r="AG42" s="211"/>
      <c r="AH42" s="44"/>
    </row>
    <row r="43" spans="1:175" ht="22.5" customHeight="1" x14ac:dyDescent="0.25">
      <c r="A43" s="6"/>
      <c r="B43" s="212" t="s">
        <v>89</v>
      </c>
      <c r="C43" s="213"/>
      <c r="D43" s="213"/>
      <c r="E43" s="213"/>
      <c r="F43" s="213"/>
      <c r="G43" s="213"/>
      <c r="H43" s="213"/>
      <c r="I43" s="213"/>
      <c r="J43" s="213"/>
      <c r="K43" s="213"/>
      <c r="L43" s="213"/>
      <c r="M43" s="213"/>
      <c r="N43" s="213"/>
      <c r="O43" s="213"/>
      <c r="P43" s="213"/>
      <c r="Q43" s="213"/>
      <c r="R43" s="213"/>
      <c r="S43" s="213"/>
      <c r="T43" s="214"/>
      <c r="U43" s="6"/>
      <c r="V43" s="6"/>
      <c r="W43" s="6"/>
      <c r="X43" s="6"/>
      <c r="Y43" s="6"/>
      <c r="Z43" s="6"/>
      <c r="AA43" s="44"/>
      <c r="AB43" s="44"/>
      <c r="AC43" s="44"/>
      <c r="AD43" s="44"/>
      <c r="AE43" s="44"/>
      <c r="AF43" s="44"/>
      <c r="AG43" s="44"/>
      <c r="AH43" s="44"/>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row>
    <row r="44" spans="1:175" s="42" customFormat="1" x14ac:dyDescent="0.25">
      <c r="A44" s="44"/>
      <c r="B44" s="215"/>
      <c r="C44" s="363"/>
      <c r="D44" s="364"/>
      <c r="E44" s="364"/>
      <c r="F44" s="364"/>
      <c r="G44" s="364"/>
      <c r="H44" s="364"/>
      <c r="I44" s="364"/>
      <c r="J44" s="364"/>
      <c r="K44" s="364"/>
      <c r="L44" s="364"/>
      <c r="M44" s="364"/>
      <c r="N44" s="364"/>
      <c r="O44" s="364"/>
      <c r="P44" s="364"/>
      <c r="Q44" s="364"/>
      <c r="R44" s="364"/>
      <c r="S44" s="364"/>
      <c r="T44" s="365"/>
      <c r="U44" s="44"/>
      <c r="V44" s="44"/>
      <c r="W44" s="44"/>
      <c r="X44" s="44"/>
      <c r="Y44" s="44"/>
      <c r="Z44" s="44"/>
      <c r="AA44" s="44"/>
      <c r="AB44" s="44"/>
      <c r="AC44" s="44"/>
      <c r="AD44" s="44"/>
      <c r="AE44" s="44"/>
      <c r="AF44" s="44"/>
      <c r="AG44" s="44"/>
      <c r="AH44" s="44"/>
    </row>
    <row r="45" spans="1:175" s="42" customFormat="1" x14ac:dyDescent="0.25">
      <c r="A45" s="44"/>
      <c r="B45" s="215"/>
      <c r="C45" s="363"/>
      <c r="D45" s="364"/>
      <c r="E45" s="364"/>
      <c r="F45" s="364"/>
      <c r="G45" s="364"/>
      <c r="H45" s="364"/>
      <c r="I45" s="364"/>
      <c r="J45" s="364"/>
      <c r="K45" s="364"/>
      <c r="L45" s="364"/>
      <c r="M45" s="364"/>
      <c r="N45" s="364"/>
      <c r="O45" s="364"/>
      <c r="P45" s="364"/>
      <c r="Q45" s="364"/>
      <c r="R45" s="364"/>
      <c r="S45" s="364"/>
      <c r="T45" s="365"/>
      <c r="U45" s="44"/>
      <c r="V45" s="44"/>
      <c r="W45" s="44"/>
      <c r="X45" s="44"/>
      <c r="Y45" s="44"/>
      <c r="Z45" s="44"/>
      <c r="AA45" s="44"/>
      <c r="AB45" s="44"/>
      <c r="AC45" s="44"/>
      <c r="AD45" s="44"/>
      <c r="AE45" s="44"/>
      <c r="AF45" s="44"/>
      <c r="AG45" s="44"/>
      <c r="AH45" s="44"/>
    </row>
    <row r="46" spans="1:175" s="42" customFormat="1" x14ac:dyDescent="0.25">
      <c r="A46" s="44"/>
      <c r="B46" s="215"/>
      <c r="C46" s="363"/>
      <c r="D46" s="364"/>
      <c r="E46" s="364"/>
      <c r="F46" s="364"/>
      <c r="G46" s="364"/>
      <c r="H46" s="364"/>
      <c r="I46" s="364"/>
      <c r="J46" s="364"/>
      <c r="K46" s="364"/>
      <c r="L46" s="364"/>
      <c r="M46" s="364"/>
      <c r="N46" s="364"/>
      <c r="O46" s="364"/>
      <c r="P46" s="364"/>
      <c r="Q46" s="364"/>
      <c r="R46" s="364"/>
      <c r="S46" s="364"/>
      <c r="T46" s="365"/>
      <c r="U46" s="44"/>
      <c r="V46" s="44"/>
      <c r="W46" s="44"/>
      <c r="X46" s="44"/>
      <c r="Y46" s="44"/>
      <c r="Z46" s="44"/>
      <c r="AA46" s="44"/>
      <c r="AB46" s="44"/>
      <c r="AC46" s="44"/>
      <c r="AD46" s="44"/>
      <c r="AE46" s="44"/>
      <c r="AF46" s="44"/>
      <c r="AG46" s="44"/>
      <c r="AH46" s="44"/>
    </row>
    <row r="47" spans="1:175" s="42" customFormat="1" x14ac:dyDescent="0.25">
      <c r="A47" s="44"/>
      <c r="B47" s="215"/>
      <c r="C47" s="363"/>
      <c r="D47" s="364"/>
      <c r="E47" s="364"/>
      <c r="F47" s="364"/>
      <c r="G47" s="364"/>
      <c r="H47" s="364"/>
      <c r="I47" s="364"/>
      <c r="J47" s="364"/>
      <c r="K47" s="364"/>
      <c r="L47" s="364"/>
      <c r="M47" s="364"/>
      <c r="N47" s="364"/>
      <c r="O47" s="364"/>
      <c r="P47" s="364"/>
      <c r="Q47" s="364"/>
      <c r="R47" s="364"/>
      <c r="S47" s="364"/>
      <c r="T47" s="365"/>
      <c r="U47" s="44"/>
      <c r="V47" s="44"/>
      <c r="W47" s="44"/>
      <c r="X47" s="44"/>
      <c r="Y47" s="44"/>
      <c r="Z47" s="44"/>
      <c r="AA47" s="44"/>
      <c r="AB47" s="44"/>
      <c r="AC47" s="44"/>
      <c r="AD47" s="44"/>
      <c r="AE47" s="44"/>
      <c r="AF47" s="44"/>
      <c r="AG47" s="44"/>
      <c r="AH47" s="44"/>
    </row>
    <row r="48" spans="1:175" s="42" customFormat="1" x14ac:dyDescent="0.25">
      <c r="B48" s="216"/>
      <c r="C48" s="216"/>
    </row>
    <row r="49" spans="2:3" s="42" customFormat="1" x14ac:dyDescent="0.25">
      <c r="B49" s="216"/>
      <c r="C49" s="216"/>
    </row>
    <row r="50" spans="2:3" s="42" customFormat="1" x14ac:dyDescent="0.25">
      <c r="B50" s="216"/>
      <c r="C50" s="216"/>
    </row>
    <row r="51" spans="2:3" s="42" customFormat="1" x14ac:dyDescent="0.25">
      <c r="B51" s="216"/>
      <c r="C51" s="216"/>
    </row>
    <row r="52" spans="2:3" s="42" customFormat="1" x14ac:dyDescent="0.25">
      <c r="B52" s="216"/>
      <c r="C52" s="216"/>
    </row>
    <row r="53" spans="2:3" s="42" customFormat="1" x14ac:dyDescent="0.25">
      <c r="B53" s="216"/>
      <c r="C53" s="216"/>
    </row>
    <row r="54" spans="2:3" s="42" customFormat="1" x14ac:dyDescent="0.25">
      <c r="B54" s="216"/>
      <c r="C54" s="216"/>
    </row>
    <row r="55" spans="2:3" s="42" customFormat="1" x14ac:dyDescent="0.25">
      <c r="B55" s="216"/>
      <c r="C55" s="216"/>
    </row>
    <row r="56" spans="2:3" s="42" customFormat="1" x14ac:dyDescent="0.25">
      <c r="B56" s="216"/>
      <c r="C56" s="216"/>
    </row>
    <row r="57" spans="2:3" s="42" customFormat="1" x14ac:dyDescent="0.25">
      <c r="B57" s="216"/>
      <c r="C57" s="216"/>
    </row>
    <row r="58" spans="2:3" s="42" customFormat="1" x14ac:dyDescent="0.25">
      <c r="B58" s="216"/>
      <c r="C58" s="216"/>
    </row>
    <row r="59" spans="2:3" s="42" customFormat="1" x14ac:dyDescent="0.25">
      <c r="B59" s="216"/>
      <c r="C59" s="216"/>
    </row>
    <row r="60" spans="2:3" s="42" customFormat="1" x14ac:dyDescent="0.25">
      <c r="B60" s="216"/>
      <c r="C60" s="216"/>
    </row>
    <row r="61" spans="2:3" s="42" customFormat="1" x14ac:dyDescent="0.25">
      <c r="B61" s="216"/>
      <c r="C61" s="216"/>
    </row>
    <row r="62" spans="2:3" s="42" customFormat="1" x14ac:dyDescent="0.25">
      <c r="B62" s="216"/>
      <c r="C62" s="216"/>
    </row>
    <row r="63" spans="2:3" s="42" customFormat="1" x14ac:dyDescent="0.25">
      <c r="B63" s="216"/>
      <c r="C63" s="216"/>
    </row>
    <row r="64" spans="2:3" s="42" customFormat="1" x14ac:dyDescent="0.25">
      <c r="B64" s="216"/>
      <c r="C64" s="216"/>
    </row>
    <row r="65" spans="2:3" s="42" customFormat="1" x14ac:dyDescent="0.25">
      <c r="B65" s="216"/>
      <c r="C65" s="216"/>
    </row>
    <row r="66" spans="2:3" s="42" customFormat="1" x14ac:dyDescent="0.25">
      <c r="B66" s="216"/>
      <c r="C66" s="216"/>
    </row>
    <row r="67" spans="2:3" s="42" customFormat="1" x14ac:dyDescent="0.25">
      <c r="B67" s="216"/>
      <c r="C67" s="216"/>
    </row>
    <row r="68" spans="2:3" s="42" customFormat="1" x14ac:dyDescent="0.25">
      <c r="B68" s="216"/>
      <c r="C68" s="216"/>
    </row>
    <row r="69" spans="2:3" s="42" customFormat="1" x14ac:dyDescent="0.25">
      <c r="B69" s="216"/>
      <c r="C69" s="216"/>
    </row>
    <row r="70" spans="2:3" s="42" customFormat="1" x14ac:dyDescent="0.25">
      <c r="B70" s="216"/>
      <c r="C70" s="216"/>
    </row>
    <row r="71" spans="2:3" s="42" customFormat="1" x14ac:dyDescent="0.25">
      <c r="B71" s="216"/>
      <c r="C71" s="216"/>
    </row>
    <row r="72" spans="2:3" s="42" customFormat="1" x14ac:dyDescent="0.25">
      <c r="B72" s="216"/>
      <c r="C72" s="216"/>
    </row>
    <row r="73" spans="2:3" s="42" customFormat="1" x14ac:dyDescent="0.25">
      <c r="B73" s="216"/>
      <c r="C73" s="216"/>
    </row>
    <row r="74" spans="2:3" s="42" customFormat="1" x14ac:dyDescent="0.25">
      <c r="B74" s="216"/>
      <c r="C74" s="216"/>
    </row>
    <row r="75" spans="2:3" s="42" customFormat="1" x14ac:dyDescent="0.25">
      <c r="B75" s="216"/>
      <c r="C75" s="216"/>
    </row>
    <row r="76" spans="2:3" s="42" customFormat="1" x14ac:dyDescent="0.25">
      <c r="B76" s="216"/>
      <c r="C76" s="216"/>
    </row>
    <row r="77" spans="2:3" s="42" customFormat="1" x14ac:dyDescent="0.25">
      <c r="B77" s="216"/>
      <c r="C77" s="216"/>
    </row>
    <row r="78" spans="2:3" s="42" customFormat="1" x14ac:dyDescent="0.25">
      <c r="B78" s="216"/>
      <c r="C78" s="216"/>
    </row>
    <row r="79" spans="2:3" s="42" customFormat="1" x14ac:dyDescent="0.25">
      <c r="B79" s="216"/>
      <c r="C79" s="216"/>
    </row>
    <row r="80" spans="2:3" s="42" customFormat="1" x14ac:dyDescent="0.25">
      <c r="B80" s="216"/>
      <c r="C80" s="216"/>
    </row>
    <row r="81" spans="2:3" s="42" customFormat="1" x14ac:dyDescent="0.25">
      <c r="B81" s="216"/>
      <c r="C81" s="216"/>
    </row>
    <row r="82" spans="2:3" s="42" customFormat="1" x14ac:dyDescent="0.25">
      <c r="B82" s="216"/>
      <c r="C82" s="216"/>
    </row>
    <row r="83" spans="2:3" s="42" customFormat="1" x14ac:dyDescent="0.25">
      <c r="B83" s="216"/>
      <c r="C83" s="216"/>
    </row>
    <row r="84" spans="2:3" s="42" customFormat="1" x14ac:dyDescent="0.25">
      <c r="B84" s="216"/>
      <c r="C84" s="216"/>
    </row>
    <row r="85" spans="2:3" s="42" customFormat="1" x14ac:dyDescent="0.25">
      <c r="B85" s="216"/>
      <c r="C85" s="216"/>
    </row>
    <row r="86" spans="2:3" s="42" customFormat="1" x14ac:dyDescent="0.25">
      <c r="B86" s="216"/>
      <c r="C86" s="216"/>
    </row>
    <row r="87" spans="2:3" s="42" customFormat="1" x14ac:dyDescent="0.25">
      <c r="B87" s="216"/>
      <c r="C87" s="216"/>
    </row>
    <row r="88" spans="2:3" s="42" customFormat="1" x14ac:dyDescent="0.25">
      <c r="B88" s="216"/>
      <c r="C88" s="216"/>
    </row>
    <row r="89" spans="2:3" s="42" customFormat="1" x14ac:dyDescent="0.25">
      <c r="B89" s="216"/>
      <c r="C89" s="216"/>
    </row>
    <row r="90" spans="2:3" s="42" customFormat="1" x14ac:dyDescent="0.25">
      <c r="B90" s="216"/>
      <c r="C90" s="216"/>
    </row>
    <row r="91" spans="2:3" s="42" customFormat="1" x14ac:dyDescent="0.25">
      <c r="B91" s="216"/>
      <c r="C91" s="216"/>
    </row>
    <row r="92" spans="2:3" s="42" customFormat="1" x14ac:dyDescent="0.25">
      <c r="B92" s="216"/>
      <c r="C92" s="216"/>
    </row>
    <row r="93" spans="2:3" s="42" customFormat="1" x14ac:dyDescent="0.25">
      <c r="B93" s="216"/>
      <c r="C93" s="216"/>
    </row>
    <row r="94" spans="2:3" s="42" customFormat="1" x14ac:dyDescent="0.25">
      <c r="B94" s="216"/>
      <c r="C94" s="216"/>
    </row>
    <row r="95" spans="2:3" s="42" customFormat="1" x14ac:dyDescent="0.25">
      <c r="B95" s="216"/>
      <c r="C95" s="216"/>
    </row>
    <row r="96" spans="2:3" s="42" customFormat="1" x14ac:dyDescent="0.25">
      <c r="B96" s="216"/>
      <c r="C96" s="216"/>
    </row>
    <row r="97" spans="2:3" s="42" customFormat="1" x14ac:dyDescent="0.25">
      <c r="B97" s="216"/>
      <c r="C97" s="216"/>
    </row>
    <row r="98" spans="2:3" s="42" customFormat="1" x14ac:dyDescent="0.25">
      <c r="B98" s="216"/>
      <c r="C98" s="216"/>
    </row>
    <row r="99" spans="2:3" s="42" customFormat="1" x14ac:dyDescent="0.25">
      <c r="B99" s="216"/>
      <c r="C99" s="216"/>
    </row>
    <row r="100" spans="2:3" s="42" customFormat="1" x14ac:dyDescent="0.25">
      <c r="B100" s="216"/>
      <c r="C100" s="216"/>
    </row>
    <row r="101" spans="2:3" s="42" customFormat="1" x14ac:dyDescent="0.25">
      <c r="B101" s="216"/>
      <c r="C101" s="216"/>
    </row>
    <row r="102" spans="2:3" s="42" customFormat="1" x14ac:dyDescent="0.25">
      <c r="B102" s="216"/>
      <c r="C102" s="216"/>
    </row>
    <row r="103" spans="2:3" s="42" customFormat="1" x14ac:dyDescent="0.25">
      <c r="B103" s="216"/>
      <c r="C103" s="216"/>
    </row>
  </sheetData>
  <sheetProtection algorithmName="SHA-512" hashValue="pI1pcc4JqIdx2CD9rhr2567WbEFyBNH349R61iHMXctw2XPfZn/otYqQxMAbuIvmcTo9EvfT0s2lIhQvX8RS8w==" saltValue="tKpyMkk9sgJ4DrZEnXXopw==" spinCount="100000" sheet="1" formatCells="0" formatColumns="0" formatRows="0"/>
  <mergeCells count="14">
    <mergeCell ref="G3:W3"/>
    <mergeCell ref="B4:D4"/>
    <mergeCell ref="G4:H4"/>
    <mergeCell ref="J4:N4"/>
    <mergeCell ref="P4:T4"/>
    <mergeCell ref="V4:W4"/>
    <mergeCell ref="C46:T46"/>
    <mergeCell ref="C47:T47"/>
    <mergeCell ref="AA4:AG4"/>
    <mergeCell ref="V38:W38"/>
    <mergeCell ref="C39:D39"/>
    <mergeCell ref="V39:W39"/>
    <mergeCell ref="C44:T44"/>
    <mergeCell ref="C45:T45"/>
  </mergeCells>
  <conditionalFormatting sqref="B4">
    <cfRule type="dataBar" priority="130">
      <dataBar>
        <cfvo type="num" val="0.1"/>
        <cfvo type="num" val="1"/>
        <color rgb="FF92D050"/>
      </dataBar>
      <extLst>
        <ext xmlns:x14="http://schemas.microsoft.com/office/spreadsheetml/2009/9/main" uri="{B025F937-C7B1-47D3-B67F-A62EFF666E3E}">
          <x14:id>{E7B285AC-A23B-4078-9533-AF4E1EAF9A49}</x14:id>
        </ext>
      </extLst>
    </cfRule>
  </conditionalFormatting>
  <conditionalFormatting sqref="H9:H36">
    <cfRule type="expression" dxfId="3" priority="14">
      <formula>AND($G9&lt;&gt;"S",NOT(ISBLANK($H9)))</formula>
    </cfRule>
  </conditionalFormatting>
  <conditionalFormatting sqref="J9:T36">
    <cfRule type="expression" dxfId="2" priority="1">
      <formula>$F9&lt;&gt;1</formula>
    </cfRule>
  </conditionalFormatting>
  <conditionalFormatting sqref="V9:W36">
    <cfRule type="expression" dxfId="1" priority="5" stopIfTrue="1">
      <formula>AND($F9&lt;&gt;1,NOT(ISBLANK($V9)))</formula>
    </cfRule>
    <cfRule type="expression" dxfId="0" priority="6">
      <formula>$F9&lt;&gt;1</formula>
    </cfRule>
  </conditionalFormatting>
  <dataValidations count="14">
    <dataValidation type="list" allowBlank="1" showInputMessage="1" showErrorMessage="1" error="Opção inválida!" sqref="E9:E32" xr:uid="{00000000-0002-0000-0E00-000000000000}">
      <formula1>"N,E,O,n,e,o,NO,EO,no,eo,ON,OE,on,oe"</formula1>
    </dataValidation>
    <dataValidation type="list" allowBlank="1" showInputMessage="1" showErrorMessage="1" error="Opção inválida!" sqref="E33" xr:uid="{00000000-0002-0000-0E00-000001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0,1,2 ou 3" promptTitle="Há padrão suficiente" sqref="Q9:Q36" xr:uid="{00000000-0002-0000-0E00-000002000000}">
      <formula1>"0,1,2,3"</formula1>
    </dataValidation>
    <dataValidation type="list" allowBlank="1" showInputMessage="1" showErrorMessage="1" error="Opção inválida! 0,1,2 ou 3." sqref="V9:V36" xr:uid="{00000000-0002-0000-0E00-000003000000}">
      <formula1>"0,1,2,3"</formula1>
    </dataValidation>
    <dataValidation type="list" allowBlank="1" showInputMessage="1" showErrorMessage="1" error="Opção inválida" promptTitle="Há padrão suficiente" sqref="H9:H36 K9:K36" xr:uid="{00000000-0002-0000-0E00-000004000000}">
      <formula1>"0,1,2,3"</formula1>
    </dataValidation>
    <dataValidation type="list" allowBlank="1" showInputMessage="1" showErrorMessage="1" error="Opção inválida" promptTitle="Há padrão suficiente" sqref="P42 E8 J42 E37:E42 G42 P9:P36 J8:J37 G8:G37" xr:uid="{00000000-0002-0000-0E00-000005000000}">
      <formula1>"S,N,s,n"</formula1>
    </dataValidation>
    <dataValidation type="list" allowBlank="1" showInputMessage="1" showErrorMessage="1" error="Opção inválida" promptTitle="Há padrão suficiente" sqref="H8 Q8 K8 H37 K37 Q37 Q42 M42:N42 H42 K42 M8:N37" xr:uid="{00000000-0002-0000-0E00-000006000000}">
      <formula1>"S,N,NS,s,n,ns"</formula1>
    </dataValidation>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28" xr:uid="{00000000-0002-0000-0E00-000007000000}"/>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28" xr:uid="{00000000-0002-0000-0E00-000008000000}"/>
    <dataValidation type="list" allowBlank="1" showInputMessage="1" showErrorMessage="1" promptTitle="Bom quando" prompt="&quot;+&quot; Aumentar_x000a_&quot;=&quot; Manter _x000a_&quot;-&quot;  Diminuir" sqref="AA9:AA36" xr:uid="{00000000-0002-0000-0E00-000009000000}">
      <formula1>"+,=,-"</formula1>
    </dataValidation>
    <dataValidation type="list" allowBlank="1" showInputMessage="1" showErrorMessage="1" error="Opção inválida" sqref="T8 V8:W8 V37:W37 T37 S42:T42 S8:S37" xr:uid="{00000000-0002-0000-0E00-00000A000000}">
      <formula1>"MT,EF,mt,ef"</formula1>
    </dataValidation>
    <dataValidation type="list" allowBlank="1" showInputMessage="1" showErrorMessage="1" error="Opção inválida" promptTitle="Há padrão suficiente" sqref="E34:E36 P37 P8" xr:uid="{00000000-0002-0000-0E00-00000B000000}">
      <formula1>"S,N,s,n,NS,ns"</formula1>
    </dataValidation>
    <dataValidation allowBlank="1" showInputMessage="1" showErrorMessage="1" error="Opção inválida" sqref="T9:T36" xr:uid="{00000000-0002-0000-0E00-00000C000000}"/>
    <dataValidation type="list" allowBlank="1" showInputMessage="1" showErrorMessage="1" promptTitle="Informe PF ou OM" prompt="Descreva o PF ou a OM à Direita" sqref="B44:B47" xr:uid="{00000000-0002-0000-0E00-00000D000000}">
      <formula1>"PF,OM"</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E7B285AC-A23B-4078-9533-AF4E1EAF9A49}">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Planilha16"/>
  <dimension ref="B1:W228"/>
  <sheetViews>
    <sheetView zoomScaleNormal="100" workbookViewId="0">
      <selection activeCell="E33" sqref="E33"/>
    </sheetView>
  </sheetViews>
  <sheetFormatPr defaultRowHeight="15" x14ac:dyDescent="0.25"/>
  <cols>
    <col min="1" max="1" width="2.85546875" customWidth="1"/>
    <col min="2" max="2" width="51.85546875" customWidth="1"/>
    <col min="3" max="3" width="5.140625" customWidth="1"/>
    <col min="4" max="4" width="6.28515625" customWidth="1"/>
    <col min="5" max="5" width="7.5703125" customWidth="1"/>
    <col min="6" max="6" width="7.140625" customWidth="1"/>
  </cols>
  <sheetData>
    <row r="1" spans="2:23" ht="15.75" x14ac:dyDescent="0.25">
      <c r="B1" s="175" t="str">
        <f>Capa!A1</f>
        <v>MEGplan MEGIA 2025</v>
      </c>
      <c r="C1" s="307" t="str">
        <f ca="1">IF(Capa!$E$7&lt;&gt;ABS(YEAR(TODAY())-Capa!$J$3),"Não licenciada. Cálculo correto em 1 e 8.1","")</f>
        <v>Não licenciada. Cálculo correto em 1 e 8.1</v>
      </c>
      <c r="D1" s="175"/>
      <c r="E1" s="176"/>
      <c r="F1" s="176"/>
      <c r="G1" s="42"/>
      <c r="H1" s="42"/>
      <c r="I1" s="42"/>
      <c r="J1" s="42"/>
      <c r="K1" s="42"/>
      <c r="L1" s="42"/>
      <c r="M1" s="42"/>
      <c r="N1" s="42"/>
      <c r="O1" s="42"/>
      <c r="P1" s="42"/>
      <c r="Q1" s="42"/>
      <c r="R1" s="42"/>
      <c r="S1" s="42"/>
      <c r="T1" s="42"/>
      <c r="U1" s="42"/>
      <c r="V1" s="42"/>
      <c r="W1" s="42"/>
    </row>
    <row r="2" spans="2:23" ht="15.75" x14ac:dyDescent="0.25">
      <c r="B2" s="103" t="s">
        <v>60</v>
      </c>
      <c r="C2" s="112" t="s">
        <v>63</v>
      </c>
      <c r="D2" s="105" t="s">
        <v>61</v>
      </c>
      <c r="E2" s="112" t="s">
        <v>110</v>
      </c>
      <c r="F2" s="105" t="s">
        <v>64</v>
      </c>
      <c r="G2" s="42"/>
      <c r="H2" s="42"/>
      <c r="I2" s="42"/>
      <c r="J2" s="42"/>
      <c r="K2" s="42"/>
      <c r="L2" s="42"/>
      <c r="M2" s="42"/>
      <c r="N2" s="42"/>
      <c r="O2" s="42"/>
      <c r="P2" s="42"/>
      <c r="Q2" s="42"/>
      <c r="R2" s="42"/>
      <c r="S2" s="42"/>
      <c r="T2" s="42"/>
      <c r="U2" s="42"/>
      <c r="V2" s="42"/>
      <c r="W2" s="42"/>
    </row>
    <row r="3" spans="2:23" x14ac:dyDescent="0.25">
      <c r="B3" s="99" t="s">
        <v>120</v>
      </c>
      <c r="C3" s="99"/>
      <c r="D3" s="99"/>
      <c r="E3" s="36"/>
      <c r="F3" s="36"/>
      <c r="G3" s="42"/>
      <c r="H3" s="42"/>
      <c r="I3" s="42"/>
      <c r="J3" s="42"/>
      <c r="K3" s="42"/>
      <c r="L3" s="42"/>
      <c r="M3" s="42"/>
      <c r="N3" s="42"/>
      <c r="O3" s="42"/>
      <c r="P3" s="42"/>
      <c r="Q3" s="42"/>
      <c r="R3" s="42"/>
      <c r="S3" s="42"/>
      <c r="T3" s="42"/>
      <c r="U3" s="42"/>
      <c r="V3" s="42"/>
      <c r="W3" s="42"/>
    </row>
    <row r="4" spans="2:23" x14ac:dyDescent="0.25">
      <c r="B4" s="98" t="s">
        <v>54</v>
      </c>
      <c r="C4" s="113">
        <f>'1'!$D$3</f>
        <v>0</v>
      </c>
      <c r="D4" s="110">
        <f>IF(Capa!$B$6=0,9,IF(Capa!$B$6=1,18,SUM(D5:D7)))</f>
        <v>9</v>
      </c>
      <c r="E4" s="294">
        <f>'1'!F3</f>
        <v>0</v>
      </c>
      <c r="F4" s="247">
        <f>IF(OR(Capa!$B$6=0,Capa!$B$6=1),D4*E4,SUM(F5:F7))</f>
        <v>0</v>
      </c>
      <c r="G4" s="42"/>
      <c r="H4" s="42"/>
      <c r="I4" s="42"/>
      <c r="J4" s="42"/>
      <c r="K4" s="42"/>
      <c r="L4" s="42"/>
      <c r="M4" s="42"/>
      <c r="N4" s="42"/>
      <c r="O4" s="42"/>
      <c r="P4" s="42"/>
      <c r="Q4" s="42"/>
      <c r="R4" s="42"/>
      <c r="S4" s="42"/>
      <c r="T4" s="42"/>
      <c r="U4" s="42"/>
      <c r="V4" s="42"/>
      <c r="W4" s="42"/>
    </row>
    <row r="5" spans="2:23" ht="14.65" customHeight="1" x14ac:dyDescent="0.25">
      <c r="B5" s="243" t="s">
        <v>1</v>
      </c>
      <c r="C5" s="106"/>
      <c r="D5" s="117" t="str">
        <f>IF(Capa!$B$6=2,10,IF(Capa!$B$6=3,18,""))</f>
        <v/>
      </c>
      <c r="E5" s="295" t="str">
        <f>IF(OR(Capa!$B$6=0,Capa!$B$6=1),"",'1'!F6)</f>
        <v/>
      </c>
      <c r="F5" s="246" t="str">
        <f>IF(OR(Capa!$B$6=0,Capa!$B$6=1),"",D5*E5)</f>
        <v/>
      </c>
      <c r="G5" s="42"/>
      <c r="H5" s="42"/>
      <c r="I5" s="42"/>
      <c r="J5" s="42"/>
      <c r="K5" s="42"/>
      <c r="L5" s="42"/>
      <c r="M5" s="42"/>
      <c r="N5" s="42"/>
      <c r="O5" s="42"/>
      <c r="P5" s="42"/>
      <c r="Q5" s="42"/>
      <c r="R5" s="42"/>
      <c r="S5" s="42"/>
      <c r="T5" s="42"/>
      <c r="U5" s="42"/>
      <c r="V5" s="42"/>
      <c r="W5" s="42"/>
    </row>
    <row r="6" spans="2:23" ht="14.65" customHeight="1" x14ac:dyDescent="0.25">
      <c r="B6" s="243" t="s">
        <v>55</v>
      </c>
      <c r="C6" s="106"/>
      <c r="D6" s="117" t="str">
        <f>IF(Capa!$B$6=2,10,IF(Capa!$B$6=3,22,""))</f>
        <v/>
      </c>
      <c r="E6" s="295" t="str">
        <f>IF(OR(Capa!$B$6=0,Capa!$B$6=1),"",'1'!F14)</f>
        <v/>
      </c>
      <c r="F6" s="246" t="str">
        <f>IF(OR(Capa!$B$6=0,Capa!$B$6=1),"",D6*E6)</f>
        <v/>
      </c>
      <c r="G6" s="42"/>
      <c r="H6" s="42"/>
      <c r="I6" s="42"/>
      <c r="J6" s="42"/>
      <c r="K6" s="42"/>
      <c r="L6" s="42"/>
      <c r="M6" s="42"/>
      <c r="N6" s="42"/>
      <c r="O6" s="42"/>
      <c r="P6" s="42"/>
      <c r="Q6" s="42"/>
      <c r="R6" s="42"/>
      <c r="S6" s="42"/>
      <c r="T6" s="42"/>
      <c r="U6" s="42"/>
      <c r="V6" s="42"/>
      <c r="W6" s="42"/>
    </row>
    <row r="7" spans="2:23" ht="14.65" customHeight="1" x14ac:dyDescent="0.25">
      <c r="B7" s="243" t="s">
        <v>2</v>
      </c>
      <c r="C7" s="106"/>
      <c r="D7" s="117" t="str">
        <f>IF(Capa!$B$6=2,15,IF(Capa!$B$6=3,30,""))</f>
        <v/>
      </c>
      <c r="E7" s="295" t="str">
        <f>IF(OR(Capa!$B$6=0,Capa!$B$6=1),"",'1'!F23)</f>
        <v/>
      </c>
      <c r="F7" s="246" t="str">
        <f>IF(OR(Capa!$B$6=0,Capa!$B$6=1),"",D7*E7)</f>
        <v/>
      </c>
      <c r="G7" s="42"/>
      <c r="H7" s="42"/>
      <c r="I7" s="42"/>
      <c r="J7" s="42"/>
      <c r="K7" s="42"/>
      <c r="L7" s="42"/>
      <c r="M7" s="42"/>
      <c r="N7" s="42"/>
      <c r="O7" s="42"/>
      <c r="P7" s="42"/>
      <c r="Q7" s="42"/>
      <c r="R7" s="42"/>
      <c r="S7" s="42"/>
      <c r="T7" s="42"/>
      <c r="U7" s="42"/>
      <c r="V7" s="42"/>
      <c r="W7" s="42"/>
    </row>
    <row r="8" spans="2:23" x14ac:dyDescent="0.25">
      <c r="B8" s="98" t="s">
        <v>111</v>
      </c>
      <c r="C8" s="113">
        <f>'2'!$D$3</f>
        <v>0</v>
      </c>
      <c r="D8" s="110">
        <f>IF(Capa!$B$6=0,9,IF(Capa!$B$6=1,18,SUM(D9:D11)))</f>
        <v>9</v>
      </c>
      <c r="E8" s="294">
        <f ca="1">IF(Capa!$E$7&lt;&gt;ABS(YEAR(TODAY())-Capa!$J$3),0.05,'2'!F3)</f>
        <v>0.05</v>
      </c>
      <c r="F8" s="247">
        <f ca="1">IF(OR(Capa!$B$6=0,Capa!$B$6=1),D8*E8,SUM(F9:F11))</f>
        <v>0.45</v>
      </c>
      <c r="G8" s="42"/>
      <c r="H8" s="42"/>
      <c r="I8" s="42"/>
      <c r="J8" s="42"/>
      <c r="K8" s="42"/>
      <c r="L8" s="42"/>
      <c r="M8" s="42"/>
      <c r="N8" s="42"/>
      <c r="O8" s="42"/>
      <c r="P8" s="42"/>
      <c r="Q8" s="42"/>
      <c r="R8" s="42"/>
      <c r="S8" s="42"/>
      <c r="T8" s="42"/>
      <c r="U8" s="42"/>
      <c r="V8" s="42"/>
      <c r="W8" s="42"/>
    </row>
    <row r="9" spans="2:23" ht="14.65" customHeight="1" x14ac:dyDescent="0.25">
      <c r="B9" s="243" t="s">
        <v>112</v>
      </c>
      <c r="C9" s="106"/>
      <c r="D9" s="117" t="str">
        <f>IF(Capa!$B$6=2,12,IF(Capa!$B$6=3,23,""))</f>
        <v/>
      </c>
      <c r="E9" s="295" t="str">
        <f ca="1">IF(OR(Capa!$B$6=0,Capa!$B$6=1),"",IF(Capa!$E$7&lt;&gt;ABS(YEAR(TODAY())-Capa!$J$3),0.05,'2'!F6))</f>
        <v/>
      </c>
      <c r="F9" s="246" t="str">
        <f>IF(OR(Capa!$B$6=0,Capa!$B$6=1),"",D9*E9)</f>
        <v/>
      </c>
      <c r="G9" s="42"/>
      <c r="H9" s="42"/>
      <c r="I9" s="42"/>
      <c r="J9" s="42"/>
      <c r="K9" s="42"/>
      <c r="L9" s="42"/>
      <c r="M9" s="42"/>
      <c r="N9" s="42"/>
      <c r="O9" s="42"/>
      <c r="P9" s="42"/>
      <c r="Q9" s="42"/>
      <c r="R9" s="42"/>
      <c r="S9" s="42"/>
      <c r="T9" s="42"/>
      <c r="U9" s="42"/>
      <c r="V9" s="42"/>
      <c r="W9" s="42"/>
    </row>
    <row r="10" spans="2:23" ht="14.65" customHeight="1" x14ac:dyDescent="0.25">
      <c r="B10" s="243" t="s">
        <v>113</v>
      </c>
      <c r="C10" s="106"/>
      <c r="D10" s="117" t="str">
        <f>IF(Capa!$B$6=2,12,IF(Capa!$B$6=3,24,""))</f>
        <v/>
      </c>
      <c r="E10" s="295" t="str">
        <f ca="1">IF(OR(Capa!$B$6=0,Capa!$B$6=1),"",IF(Capa!$E$7&lt;&gt;ABS(YEAR(TODAY())-Capa!$J$3),0.05,'2'!F14))</f>
        <v/>
      </c>
      <c r="F10" s="246" t="str">
        <f>IF(OR(Capa!$B$6=0,Capa!$B$6=1),"",D10*E10)</f>
        <v/>
      </c>
      <c r="G10" s="42"/>
      <c r="H10" s="42"/>
      <c r="I10" s="42"/>
      <c r="J10" s="42"/>
      <c r="K10" s="42"/>
      <c r="L10" s="42"/>
      <c r="M10" s="42"/>
      <c r="N10" s="42"/>
      <c r="O10" s="42"/>
      <c r="P10" s="42"/>
      <c r="Q10" s="42"/>
      <c r="R10" s="42"/>
      <c r="S10" s="42"/>
      <c r="T10" s="42"/>
      <c r="U10" s="42"/>
      <c r="V10" s="42"/>
      <c r="W10" s="42"/>
    </row>
    <row r="11" spans="2:23" ht="14.65" customHeight="1" x14ac:dyDescent="0.25">
      <c r="B11" s="243" t="s">
        <v>114</v>
      </c>
      <c r="C11" s="106"/>
      <c r="D11" s="117" t="str">
        <f>IF(Capa!$B$6=2,11,IF(Capa!$B$6=3,23,""))</f>
        <v/>
      </c>
      <c r="E11" s="295" t="str">
        <f ca="1">IF(OR(Capa!$B$6=0,Capa!$B$6=1),"",IF(Capa!$E$7&lt;&gt;ABS(YEAR(TODAY())-Capa!$J$3),0.05,'2'!F22))</f>
        <v/>
      </c>
      <c r="F11" s="246" t="str">
        <f>IF(OR(Capa!$B$6=0,Capa!$B$6=1),"",D11*E11)</f>
        <v/>
      </c>
      <c r="G11" s="42"/>
      <c r="H11" s="42"/>
      <c r="I11" s="42"/>
      <c r="J11" s="42"/>
      <c r="K11" s="42"/>
      <c r="L11" s="42"/>
      <c r="M11" s="42"/>
      <c r="N11" s="42"/>
      <c r="O11" s="42"/>
      <c r="P11" s="42"/>
      <c r="Q11" s="42"/>
      <c r="R11" s="42"/>
      <c r="S11" s="42"/>
      <c r="T11" s="42"/>
      <c r="U11" s="42"/>
      <c r="V11" s="42"/>
      <c r="W11" s="42"/>
    </row>
    <row r="12" spans="2:23" x14ac:dyDescent="0.25">
      <c r="B12" s="98" t="s">
        <v>56</v>
      </c>
      <c r="C12" s="113">
        <f>'3'!$D$3</f>
        <v>0</v>
      </c>
      <c r="D12" s="110">
        <f>IF(Capa!$B$6=0,10,IF(Capa!$B$6=1,20,SUM(D13:D14)))</f>
        <v>10</v>
      </c>
      <c r="E12" s="294">
        <f ca="1">IF(Capa!$E$7&lt;&gt;ABS(YEAR(TODAY())-Capa!$J$3),0.05,'3'!F3)</f>
        <v>0.05</v>
      </c>
      <c r="F12" s="247">
        <f ca="1">IF(OR(Capa!$B$6=0,Capa!$B$6=1),D12*E12,SUM(F13:F14))</f>
        <v>0.5</v>
      </c>
      <c r="G12" s="42"/>
      <c r="H12" s="42"/>
      <c r="I12" s="42"/>
      <c r="J12" s="42"/>
      <c r="K12" s="42"/>
      <c r="L12" s="42"/>
      <c r="M12" s="42"/>
      <c r="N12" s="42"/>
      <c r="O12" s="42"/>
      <c r="P12" s="42"/>
      <c r="Q12" s="42"/>
      <c r="R12" s="42"/>
      <c r="S12" s="42"/>
      <c r="T12" s="42"/>
      <c r="U12" s="42"/>
      <c r="V12" s="42"/>
      <c r="W12" s="42"/>
    </row>
    <row r="13" spans="2:23" ht="14.65" customHeight="1" x14ac:dyDescent="0.25">
      <c r="B13" s="243" t="s">
        <v>5</v>
      </c>
      <c r="C13" s="106"/>
      <c r="D13" s="117" t="str">
        <f>IF(Capa!$B$6=2,24,IF(Capa!$B$6=3,50,""))</f>
        <v/>
      </c>
      <c r="E13" s="295" t="str">
        <f ca="1">IF(OR(Capa!$B$6=0,Capa!$B$6=1),"",IF(Capa!$E$7&lt;&gt;ABS(YEAR(TODAY())-Capa!$J$3),0.05,'3'!F6))</f>
        <v/>
      </c>
      <c r="F13" s="246" t="str">
        <f>IF(OR(Capa!$B$6=0,Capa!$B$6=1),"",D13*E13)</f>
        <v/>
      </c>
      <c r="G13" s="42"/>
      <c r="H13" s="42"/>
      <c r="I13" s="42"/>
      <c r="J13" s="42"/>
      <c r="K13" s="42"/>
      <c r="L13" s="42"/>
      <c r="M13" s="42"/>
      <c r="N13" s="42"/>
      <c r="O13" s="42"/>
      <c r="P13" s="42"/>
      <c r="Q13" s="42"/>
      <c r="R13" s="42"/>
      <c r="S13" s="42"/>
      <c r="T13" s="42"/>
      <c r="U13" s="42"/>
      <c r="V13" s="42"/>
      <c r="W13" s="42"/>
    </row>
    <row r="14" spans="2:23" ht="14.65" customHeight="1" x14ac:dyDescent="0.25">
      <c r="B14" s="243" t="s">
        <v>57</v>
      </c>
      <c r="C14" s="106"/>
      <c r="D14" s="117" t="str">
        <f>IF(Capa!$B$6=2,16,IF(Capa!$B$6=3,30,""))</f>
        <v/>
      </c>
      <c r="E14" s="295" t="str">
        <f ca="1">IF(OR(Capa!$B$6=0,Capa!$B$6=1),"",IF(Capa!$E$7&lt;&gt;ABS(YEAR(TODAY())-Capa!$J$3),0.05,'3'!F16))</f>
        <v/>
      </c>
      <c r="F14" s="246" t="str">
        <f>IF(OR(Capa!$B$6=0,Capa!$B$6=1),"",D14*E14)</f>
        <v/>
      </c>
      <c r="G14" s="42"/>
      <c r="H14" s="42"/>
      <c r="I14" s="42"/>
      <c r="J14" s="42"/>
      <c r="K14" s="42"/>
      <c r="L14" s="42"/>
      <c r="M14" s="42"/>
      <c r="N14" s="42"/>
      <c r="O14" s="42"/>
      <c r="P14" s="42"/>
      <c r="Q14" s="42"/>
      <c r="R14" s="42"/>
      <c r="S14" s="42"/>
      <c r="T14" s="42"/>
      <c r="U14" s="42"/>
      <c r="V14" s="42"/>
      <c r="W14" s="42"/>
    </row>
    <row r="15" spans="2:23" x14ac:dyDescent="0.25">
      <c r="B15" s="98" t="s">
        <v>58</v>
      </c>
      <c r="C15" s="113">
        <f>'4'!$D$3</f>
        <v>0</v>
      </c>
      <c r="D15" s="110">
        <f>IF(Capa!$B$6=0,8,IF(Capa!$B$6=1,16,SUM(D16:D17)))</f>
        <v>8</v>
      </c>
      <c r="E15" s="294">
        <f ca="1">IF(Capa!$E$7&lt;&gt;ABS(YEAR(TODAY())-Capa!$J$3),0.05,'4'!F3)</f>
        <v>0.05</v>
      </c>
      <c r="F15" s="247">
        <f ca="1">IF(OR(Capa!$B$6=0,Capa!$B$6=1),D15*E15,SUM(F16:F17))</f>
        <v>0.4</v>
      </c>
      <c r="G15" s="42"/>
      <c r="H15" s="42"/>
      <c r="I15" s="42"/>
      <c r="J15" s="42"/>
      <c r="K15" s="42"/>
      <c r="L15" s="42"/>
      <c r="M15" s="42"/>
      <c r="N15" s="42"/>
      <c r="O15" s="42"/>
      <c r="P15" s="42"/>
      <c r="Q15" s="42"/>
      <c r="R15" s="42"/>
      <c r="S15" s="42"/>
      <c r="T15" s="42"/>
      <c r="U15" s="42"/>
      <c r="V15" s="42"/>
      <c r="W15" s="42"/>
    </row>
    <row r="16" spans="2:23" ht="14.65" customHeight="1" x14ac:dyDescent="0.25">
      <c r="B16" s="243" t="s">
        <v>8</v>
      </c>
      <c r="C16" s="106"/>
      <c r="D16" s="117" t="str">
        <f>IF(Capa!$B$6=2,20,IF(Capa!$B$6=3,38,""))</f>
        <v/>
      </c>
      <c r="E16" s="295" t="str">
        <f ca="1">IF(OR(Capa!$B$6=0,Capa!$B$6=1),"",IF(Capa!$E$7&lt;&gt;ABS(YEAR(TODAY())-Capa!$J$3),0.05,'4'!F6))</f>
        <v/>
      </c>
      <c r="F16" s="246" t="str">
        <f>IF(OR(Capa!$B$6=0,Capa!$B$6=1),"",D16*E16)</f>
        <v/>
      </c>
      <c r="G16" s="42"/>
      <c r="H16" s="42"/>
      <c r="I16" s="42"/>
      <c r="J16" s="42"/>
      <c r="K16" s="42"/>
      <c r="L16" s="42"/>
      <c r="M16" s="42"/>
      <c r="N16" s="42"/>
      <c r="O16" s="42"/>
      <c r="P16" s="42"/>
      <c r="Q16" s="42"/>
      <c r="R16" s="42"/>
      <c r="S16" s="42"/>
      <c r="T16" s="42"/>
      <c r="U16" s="42"/>
      <c r="V16" s="42"/>
      <c r="W16" s="42"/>
    </row>
    <row r="17" spans="2:23" ht="14.65" customHeight="1" x14ac:dyDescent="0.25">
      <c r="B17" s="243" t="s">
        <v>9</v>
      </c>
      <c r="C17" s="106"/>
      <c r="D17" s="117" t="str">
        <f>IF(Capa!$B$6=2,10,IF(Capa!$B$6=3,22,""))</f>
        <v/>
      </c>
      <c r="E17" s="295" t="str">
        <f ca="1">IF(OR(Capa!$B$6=0,Capa!$B$6=1),"",IF(Capa!$E$7&lt;&gt;ABS(YEAR(TODAY())-Capa!$J$3),0.05,'4'!F14))</f>
        <v/>
      </c>
      <c r="F17" s="246" t="str">
        <f>IF(OR(Capa!$B$6=0,Capa!$B$6=1),"",D17*E17)</f>
        <v/>
      </c>
      <c r="G17" s="42"/>
      <c r="H17" s="42"/>
      <c r="I17" s="42"/>
      <c r="J17" s="42"/>
      <c r="K17" s="42"/>
      <c r="L17" s="42"/>
      <c r="M17" s="42"/>
      <c r="N17" s="42"/>
      <c r="O17" s="42"/>
      <c r="P17" s="42"/>
      <c r="Q17" s="42"/>
      <c r="R17" s="42"/>
      <c r="S17" s="42"/>
      <c r="T17" s="42"/>
      <c r="U17" s="42"/>
      <c r="V17" s="42"/>
      <c r="W17" s="42"/>
    </row>
    <row r="18" spans="2:23" x14ac:dyDescent="0.25">
      <c r="B18" s="107" t="s">
        <v>59</v>
      </c>
      <c r="C18" s="113">
        <f>'5'!$D$3</f>
        <v>0</v>
      </c>
      <c r="D18" s="110">
        <f>IF(Capa!$B$6=0,9,IF(Capa!$B$6=1,18,SUM(D19:D21)))</f>
        <v>9</v>
      </c>
      <c r="E18" s="294">
        <f ca="1">IF(Capa!$E$7&lt;&gt;ABS(YEAR(TODAY())-Capa!$J$3),0.05,'5'!F3)</f>
        <v>0.05</v>
      </c>
      <c r="F18" s="247">
        <f ca="1">IF(OR(Capa!$B$6=0,Capa!$B$6=1),D18*E18,SUM(F19:F21))</f>
        <v>0.45</v>
      </c>
      <c r="G18" s="42"/>
      <c r="H18" s="42"/>
      <c r="I18" s="42"/>
      <c r="J18" s="42"/>
      <c r="K18" s="42"/>
      <c r="L18" s="42"/>
      <c r="M18" s="42"/>
      <c r="N18" s="42"/>
      <c r="O18" s="42"/>
      <c r="P18" s="42"/>
      <c r="Q18" s="42"/>
      <c r="R18" s="42"/>
      <c r="S18" s="42"/>
      <c r="T18" s="42"/>
      <c r="U18" s="42"/>
      <c r="V18" s="42"/>
      <c r="W18" s="42"/>
    </row>
    <row r="19" spans="2:23" ht="14.65" customHeight="1" x14ac:dyDescent="0.25">
      <c r="B19" s="243" t="s">
        <v>115</v>
      </c>
      <c r="C19" s="106"/>
      <c r="D19" s="117" t="str">
        <f>IF(Capa!$B$6=2,12,IF(Capa!$B$6=3,24,""))</f>
        <v/>
      </c>
      <c r="E19" s="295" t="str">
        <f ca="1">IF(OR(Capa!$B$6=0,Capa!$B$6=1),"",IF(Capa!$E$7&lt;&gt;ABS(YEAR(TODAY())-Capa!$J$3),0.05,'5'!F6))</f>
        <v/>
      </c>
      <c r="F19" s="246" t="str">
        <f>IF(OR(Capa!$B$6=0,Capa!$B$6=1),"",D19*E19)</f>
        <v/>
      </c>
      <c r="G19" s="42"/>
      <c r="H19" s="42"/>
      <c r="I19" s="42"/>
      <c r="J19" s="42"/>
      <c r="K19" s="42"/>
      <c r="L19" s="42"/>
      <c r="M19" s="42"/>
      <c r="N19" s="42"/>
      <c r="O19" s="42"/>
      <c r="P19" s="42"/>
      <c r="Q19" s="42"/>
      <c r="R19" s="42"/>
      <c r="S19" s="42"/>
      <c r="T19" s="42"/>
      <c r="U19" s="42"/>
      <c r="V19" s="42"/>
      <c r="W19" s="42"/>
    </row>
    <row r="20" spans="2:23" ht="14.65" customHeight="1" x14ac:dyDescent="0.25">
      <c r="B20" s="243" t="s">
        <v>13</v>
      </c>
      <c r="C20" s="106"/>
      <c r="D20" s="117" t="str">
        <f>IF(Capa!$B$6=2,12,IF(Capa!$B$6=3,23,""))</f>
        <v/>
      </c>
      <c r="E20" s="295" t="str">
        <f ca="1">IF(OR(Capa!$B$6=0,Capa!$B$6=1),"",IF(Capa!$E$7&lt;&gt;ABS(YEAR(TODAY())-Capa!$J$3),0.05,'5'!F12))</f>
        <v/>
      </c>
      <c r="F20" s="246" t="str">
        <f>IF(OR(Capa!$B$6=0,Capa!$B$6=1),"",D20*E20)</f>
        <v/>
      </c>
      <c r="G20" s="42"/>
      <c r="H20" s="42"/>
      <c r="I20" s="42"/>
      <c r="J20" s="42"/>
      <c r="K20" s="42"/>
      <c r="L20" s="42"/>
      <c r="M20" s="42"/>
      <c r="N20" s="42"/>
      <c r="O20" s="42"/>
      <c r="P20" s="42"/>
      <c r="Q20" s="42"/>
      <c r="R20" s="42"/>
      <c r="S20" s="42"/>
      <c r="T20" s="42"/>
      <c r="U20" s="42"/>
      <c r="V20" s="42"/>
      <c r="W20" s="42"/>
    </row>
    <row r="21" spans="2:23" ht="14.65" customHeight="1" x14ac:dyDescent="0.25">
      <c r="B21" s="243" t="s">
        <v>14</v>
      </c>
      <c r="C21" s="106"/>
      <c r="D21" s="117" t="str">
        <f>IF(Capa!$B$6=2,11,IF(Capa!$B$6=3,23,""))</f>
        <v/>
      </c>
      <c r="E21" s="295" t="str">
        <f ca="1">IF(OR(Capa!$B$6=0,Capa!$B$6=1),"",IF(Capa!$E$7&lt;&gt;ABS(YEAR(TODAY())-Capa!$J$3),0.05,'5'!F18))</f>
        <v/>
      </c>
      <c r="F21" s="246" t="str">
        <f>IF(OR(Capa!$B$6=0,Capa!$B$6=1),"",D21*E21)</f>
        <v/>
      </c>
      <c r="G21" s="42"/>
      <c r="H21" s="42"/>
      <c r="I21" s="42"/>
      <c r="J21" s="42"/>
      <c r="K21" s="42"/>
      <c r="L21" s="42"/>
      <c r="M21" s="42"/>
      <c r="N21" s="42"/>
      <c r="O21" s="42"/>
      <c r="P21" s="42"/>
      <c r="Q21" s="42"/>
      <c r="R21" s="42"/>
      <c r="S21" s="42"/>
      <c r="T21" s="42"/>
      <c r="U21" s="42"/>
      <c r="V21" s="42"/>
      <c r="W21" s="42"/>
    </row>
    <row r="22" spans="2:23" x14ac:dyDescent="0.25">
      <c r="B22" s="107" t="s">
        <v>45</v>
      </c>
      <c r="C22" s="113">
        <f>'6'!$D$3</f>
        <v>0</v>
      </c>
      <c r="D22" s="110">
        <f>IF(Capa!$B$6=0,10,IF(Capa!$B$6=1,20,SUM(D23:D24)))</f>
        <v>10</v>
      </c>
      <c r="E22" s="294">
        <f ca="1">IF(Capa!$E$7&lt;&gt;ABS(YEAR(TODAY())-Capa!$J$3),0.05,'6'!F3)</f>
        <v>0.05</v>
      </c>
      <c r="F22" s="247">
        <f ca="1">IF(OR(Capa!$B$6=0,Capa!$B$6=1),D22*E22,SUM(F23:F24))</f>
        <v>0.5</v>
      </c>
      <c r="G22" s="42"/>
      <c r="H22" s="42"/>
      <c r="I22" s="42"/>
      <c r="J22" s="42"/>
      <c r="K22" s="42"/>
      <c r="L22" s="42"/>
      <c r="M22" s="42"/>
      <c r="N22" s="42"/>
      <c r="O22" s="42"/>
      <c r="P22" s="42"/>
      <c r="Q22" s="42"/>
      <c r="R22" s="42"/>
      <c r="S22" s="42"/>
      <c r="T22" s="42"/>
      <c r="U22" s="42"/>
      <c r="V22" s="42"/>
      <c r="W22" s="42"/>
    </row>
    <row r="23" spans="2:23" ht="14.65" customHeight="1" x14ac:dyDescent="0.25">
      <c r="B23" s="243" t="s">
        <v>116</v>
      </c>
      <c r="C23" s="106"/>
      <c r="D23" s="117" t="str">
        <f>IF(Capa!$B$6=2,25,IF(Capa!$B$6=3,44,""))</f>
        <v/>
      </c>
      <c r="E23" s="295" t="str">
        <f ca="1">IF(OR(Capa!$B$6=0,Capa!$B$6=1),"",IF(Capa!$E$7&lt;&gt;ABS(YEAR(TODAY())-Capa!$J$3),0.05,'6'!F6))</f>
        <v/>
      </c>
      <c r="F23" s="246" t="str">
        <f>IF(OR(Capa!$B$6=0,Capa!$B$6=1),"",D23*E23)</f>
        <v/>
      </c>
      <c r="G23" s="42"/>
      <c r="H23" s="42"/>
      <c r="I23" s="42"/>
      <c r="J23" s="42"/>
      <c r="K23" s="42"/>
      <c r="L23" s="42"/>
      <c r="M23" s="42"/>
      <c r="N23" s="42"/>
      <c r="O23" s="42"/>
      <c r="P23" s="42"/>
      <c r="Q23" s="42"/>
      <c r="R23" s="42"/>
      <c r="S23" s="42"/>
      <c r="T23" s="42"/>
      <c r="U23" s="42"/>
      <c r="V23" s="42"/>
      <c r="W23" s="42"/>
    </row>
    <row r="24" spans="2:23" ht="14.65" customHeight="1" x14ac:dyDescent="0.25">
      <c r="B24" s="243" t="s">
        <v>18</v>
      </c>
      <c r="C24" s="106"/>
      <c r="D24" s="117" t="str">
        <f>IF(Capa!$B$6=2,15,IF(Capa!$B$6=3,36,""))</f>
        <v/>
      </c>
      <c r="E24" s="295" t="str">
        <f ca="1">IF(OR(Capa!$B$6=0,Capa!$B$6=1),"",IF(Capa!$E$7&lt;&gt;ABS(YEAR(TODAY())-Capa!$J$3),0.05,'6'!F14))</f>
        <v/>
      </c>
      <c r="F24" s="246" t="str">
        <f>IF(OR(Capa!$B$6=0,Capa!$B$6=1),"",D24*E24)</f>
        <v/>
      </c>
      <c r="G24" s="42"/>
      <c r="H24" s="42"/>
      <c r="I24" s="42"/>
      <c r="J24" s="42"/>
      <c r="K24" s="42"/>
      <c r="L24" s="42"/>
      <c r="M24" s="42"/>
      <c r="N24" s="42"/>
      <c r="O24" s="42"/>
      <c r="P24" s="42"/>
      <c r="Q24" s="42"/>
      <c r="R24" s="42"/>
      <c r="S24" s="42"/>
      <c r="T24" s="42"/>
      <c r="U24" s="42"/>
      <c r="V24" s="42"/>
      <c r="W24" s="42"/>
    </row>
    <row r="25" spans="2:23" x14ac:dyDescent="0.25">
      <c r="B25" s="98" t="s">
        <v>46</v>
      </c>
      <c r="C25" s="113">
        <f>'7'!$D$3</f>
        <v>0</v>
      </c>
      <c r="D25" s="110">
        <f>IF(Capa!$B$6=0,15,IF(Capa!$B$6=1,30,SUM(D26:D28)))</f>
        <v>15</v>
      </c>
      <c r="E25" s="294">
        <f ca="1">IF(Capa!$E$7&lt;&gt;ABS(YEAR(TODAY())-Capa!$J$3),0.05,'7'!F3)</f>
        <v>0.05</v>
      </c>
      <c r="F25" s="247">
        <f ca="1">IF(OR(Capa!$B$6=0,Capa!$B$6=1),D25*E25,SUM(F26:F28))</f>
        <v>0.75</v>
      </c>
      <c r="G25" s="42"/>
      <c r="H25" s="42"/>
      <c r="I25" s="42"/>
      <c r="J25" s="42"/>
      <c r="K25" s="42"/>
      <c r="L25" s="42"/>
      <c r="M25" s="42"/>
      <c r="N25" s="42"/>
      <c r="O25" s="42"/>
      <c r="P25" s="42"/>
      <c r="Q25" s="42"/>
      <c r="R25" s="42"/>
      <c r="S25" s="42"/>
      <c r="T25" s="42"/>
      <c r="U25" s="42"/>
      <c r="V25" s="42"/>
      <c r="W25" s="42"/>
    </row>
    <row r="26" spans="2:23" ht="14.65" customHeight="1" x14ac:dyDescent="0.25">
      <c r="B26" s="243" t="s">
        <v>29</v>
      </c>
      <c r="C26" s="106"/>
      <c r="D26" s="118" t="str">
        <f>IF(Capa!$B$6=2,19,IF(Capa!$B$6=3,34,""))</f>
        <v/>
      </c>
      <c r="E26" s="295" t="str">
        <f ca="1">IF(OR(Capa!$B$6=0,Capa!$B$6=1),"",IF(Capa!$E$7&lt;&gt;ABS(YEAR(TODAY())-Capa!$J$3),0.05,'7'!F6))</f>
        <v/>
      </c>
      <c r="F26" s="246" t="str">
        <f>IF(OR(Capa!$B$6=0,Capa!$B$6=1),"",D26*E26)</f>
        <v/>
      </c>
      <c r="G26" s="42"/>
      <c r="H26" s="42"/>
      <c r="I26" s="42"/>
      <c r="J26" s="42"/>
      <c r="K26" s="42"/>
      <c r="L26" s="42"/>
      <c r="M26" s="42"/>
      <c r="N26" s="42"/>
      <c r="O26" s="42"/>
      <c r="P26" s="42"/>
      <c r="Q26" s="42"/>
      <c r="R26" s="42"/>
      <c r="S26" s="42"/>
      <c r="T26" s="42"/>
      <c r="U26" s="42"/>
      <c r="V26" s="42"/>
      <c r="W26" s="42"/>
    </row>
    <row r="27" spans="2:23" ht="14.65" customHeight="1" x14ac:dyDescent="0.25">
      <c r="B27" s="243" t="s">
        <v>117</v>
      </c>
      <c r="C27" s="106"/>
      <c r="D27" s="118" t="str">
        <f>IF(Capa!$B$6=2,18,IF(Capa!$B$6=3,42,""))</f>
        <v/>
      </c>
      <c r="E27" s="295" t="str">
        <f ca="1">IF(OR(Capa!$B$6=0,Capa!$B$6=1),"",IF(Capa!$E$7&lt;&gt;ABS(YEAR(TODAY())-Capa!$J$3),0.05,'7'!F13))</f>
        <v/>
      </c>
      <c r="F27" s="246" t="str">
        <f>IF(OR(Capa!$B$6=0,Capa!$B$6=1),"",D27*E27)</f>
        <v/>
      </c>
      <c r="G27" s="42"/>
      <c r="H27" s="42"/>
      <c r="I27" s="42"/>
      <c r="J27" s="42"/>
      <c r="K27" s="42"/>
      <c r="L27" s="42"/>
      <c r="M27" s="42"/>
      <c r="N27" s="42"/>
      <c r="O27" s="42"/>
      <c r="P27" s="42"/>
      <c r="Q27" s="42"/>
      <c r="R27" s="42"/>
      <c r="S27" s="42"/>
      <c r="T27" s="42"/>
      <c r="U27" s="42"/>
      <c r="V27" s="42"/>
      <c r="W27" s="42"/>
    </row>
    <row r="28" spans="2:23" ht="14.65" customHeight="1" x14ac:dyDescent="0.25">
      <c r="B28" s="243" t="s">
        <v>47</v>
      </c>
      <c r="C28" s="106"/>
      <c r="D28" s="118" t="str">
        <f>IF(Capa!$B$6=2,18,IF(Capa!$B$6=3,34,""))</f>
        <v/>
      </c>
      <c r="E28" s="295" t="str">
        <f ca="1">IF(OR(Capa!$B$6=0,Capa!$B$6=1),"",IF(Capa!$E$7&lt;&gt;ABS(YEAR(TODAY())-Capa!$J$3),0.05,'7'!F21))</f>
        <v/>
      </c>
      <c r="F28" s="246" t="str">
        <f>IF(OR(Capa!$B$6=0,Capa!$B$6=1),"",D28*E28)</f>
        <v/>
      </c>
      <c r="G28" s="42"/>
      <c r="H28" s="42"/>
      <c r="I28" s="42"/>
      <c r="J28" s="42"/>
      <c r="K28" s="42"/>
      <c r="L28" s="42"/>
      <c r="M28" s="42"/>
      <c r="N28" s="42"/>
      <c r="O28" s="42"/>
      <c r="P28" s="42"/>
      <c r="Q28" s="42"/>
      <c r="R28" s="42"/>
      <c r="S28" s="42"/>
      <c r="T28" s="42"/>
      <c r="U28" s="42"/>
      <c r="V28" s="42"/>
      <c r="W28" s="42"/>
    </row>
    <row r="29" spans="2:23" x14ac:dyDescent="0.25">
      <c r="B29" s="104" t="s">
        <v>48</v>
      </c>
      <c r="C29" s="104"/>
      <c r="D29" s="104">
        <f>D4+D8+D12+D15+D18+D22+D25</f>
        <v>70</v>
      </c>
      <c r="E29" s="296">
        <f ca="1">IF(Capa!$E$7&lt;&gt;ABS(YEAR(TODAY())-Capa!$J$3),0.05,F29/D29)</f>
        <v>0.05</v>
      </c>
      <c r="F29" s="248">
        <f ca="1">F4+F8+F12+F15+F18+F22+F25</f>
        <v>3.05</v>
      </c>
      <c r="G29" s="42"/>
      <c r="H29" s="42"/>
      <c r="I29" s="42"/>
      <c r="J29" s="42"/>
      <c r="K29" s="42"/>
      <c r="L29" s="42"/>
      <c r="M29" s="42"/>
      <c r="N29" s="42"/>
      <c r="O29" s="42"/>
      <c r="P29" s="42"/>
      <c r="Q29" s="42"/>
      <c r="R29" s="42"/>
      <c r="S29" s="42"/>
      <c r="T29" s="42"/>
      <c r="U29" s="42"/>
      <c r="V29" s="42"/>
      <c r="W29" s="42"/>
    </row>
    <row r="30" spans="2:23" x14ac:dyDescent="0.25">
      <c r="B30" s="101" t="s">
        <v>49</v>
      </c>
      <c r="C30" s="101"/>
      <c r="D30" s="109">
        <f>SUM(D31:D37)</f>
        <v>55</v>
      </c>
      <c r="E30" s="296">
        <f ca="1">IF(Capa!$E$7&lt;&gt;ABS(YEAR(TODAY())-Capa!$J$3),0.05,F30/D30)</f>
        <v>0.05</v>
      </c>
      <c r="F30" s="247">
        <f ca="1">SUM(F31:F37)</f>
        <v>11.09</v>
      </c>
      <c r="G30" s="42"/>
      <c r="H30" s="42"/>
      <c r="I30" s="42"/>
      <c r="J30" s="42"/>
      <c r="K30" s="42"/>
      <c r="L30" s="42"/>
      <c r="M30" s="42"/>
      <c r="N30" s="42"/>
      <c r="O30" s="42"/>
      <c r="P30" s="42"/>
      <c r="Q30" s="42"/>
      <c r="R30" s="42"/>
      <c r="S30" s="42"/>
      <c r="T30" s="42"/>
      <c r="U30" s="42"/>
      <c r="V30" s="42"/>
      <c r="W30" s="42"/>
    </row>
    <row r="31" spans="2:23" x14ac:dyDescent="0.25">
      <c r="B31" s="243" t="s">
        <v>50</v>
      </c>
      <c r="C31" s="106"/>
      <c r="D31" s="117">
        <f>IF(Capa!$B$6=0,12,IF(Capa!$B$6=1,24,IF(Capa!$B$6=2,50,IF(Capa!$B$6=3,100,""))))</f>
        <v>12</v>
      </c>
      <c r="E31" s="295">
        <f>'8.1'!B41</f>
        <v>0.745</v>
      </c>
      <c r="F31" s="246">
        <f>D31*E31</f>
        <v>8.94</v>
      </c>
      <c r="G31" s="42"/>
      <c r="H31" s="42"/>
      <c r="I31" s="42"/>
      <c r="J31" s="42"/>
      <c r="K31" s="42"/>
      <c r="L31" s="42"/>
      <c r="M31" s="42"/>
      <c r="N31" s="42"/>
      <c r="O31" s="42"/>
      <c r="P31" s="42"/>
      <c r="Q31" s="42"/>
      <c r="R31" s="42"/>
      <c r="S31" s="42"/>
      <c r="T31" s="42"/>
      <c r="U31" s="42"/>
      <c r="V31" s="42"/>
      <c r="W31" s="42"/>
    </row>
    <row r="32" spans="2:23" x14ac:dyDescent="0.25">
      <c r="B32" s="243" t="s">
        <v>51</v>
      </c>
      <c r="C32" s="106"/>
      <c r="D32" s="117">
        <f>IF(Capa!$B$6=0,6,IF(Capa!$B$6=1,12,IF(Capa!$B$6=2,25,IF(Capa!$B$6=3,50,""))))</f>
        <v>6</v>
      </c>
      <c r="E32" s="295">
        <f ca="1">IF(Capa!$E$7&lt;&gt;ABS(YEAR(TODAY())-Capa!$J$3),0.05,'8.2'!B39)</f>
        <v>0.05</v>
      </c>
      <c r="F32" s="246">
        <f t="shared" ref="F32:F37" ca="1" si="0">D32*E32</f>
        <v>0.30000000000000004</v>
      </c>
      <c r="G32" s="42"/>
      <c r="H32" s="42"/>
      <c r="I32" s="42"/>
      <c r="J32" s="42"/>
      <c r="K32" s="42"/>
      <c r="L32" s="42"/>
      <c r="M32" s="42"/>
      <c r="N32" s="42"/>
      <c r="O32" s="42"/>
      <c r="P32" s="42"/>
      <c r="Q32" s="42"/>
      <c r="R32" s="42"/>
      <c r="S32" s="42"/>
      <c r="T32" s="42"/>
      <c r="U32" s="42"/>
      <c r="V32" s="42"/>
      <c r="W32" s="42"/>
    </row>
    <row r="33" spans="2:23" x14ac:dyDescent="0.25">
      <c r="B33" s="244" t="s">
        <v>52</v>
      </c>
      <c r="C33" s="108"/>
      <c r="D33" s="117">
        <f>IF(Capa!$B$6=0,6,IF(Capa!$B$6=1,12,IF(Capa!$B$6=2,25,IF(Capa!$B$6=3,50,""))))</f>
        <v>6</v>
      </c>
      <c r="E33" s="295">
        <f ca="1">IF(Capa!$E$7&lt;&gt;ABS(YEAR(TODAY())-Capa!$J$3),0.05,'8.3'!B49)</f>
        <v>0.05</v>
      </c>
      <c r="F33" s="246">
        <f t="shared" ca="1" si="0"/>
        <v>0.30000000000000004</v>
      </c>
      <c r="G33" s="42"/>
      <c r="H33" s="42"/>
      <c r="I33" s="42"/>
      <c r="J33" s="42"/>
      <c r="K33" s="42"/>
      <c r="L33" s="42"/>
      <c r="M33" s="42"/>
      <c r="N33" s="42"/>
      <c r="O33" s="42"/>
      <c r="P33" s="42"/>
      <c r="Q33" s="42"/>
      <c r="R33" s="42"/>
      <c r="S33" s="42"/>
      <c r="T33" s="42"/>
      <c r="U33" s="42"/>
      <c r="V33" s="42"/>
      <c r="W33" s="42"/>
    </row>
    <row r="34" spans="2:23" x14ac:dyDescent="0.25">
      <c r="B34" s="245" t="s">
        <v>119</v>
      </c>
      <c r="C34" s="100"/>
      <c r="D34" s="117">
        <f>IF(Capa!$B$6=0,12,IF(Capa!$B$6=1,24,IF(Capa!$B$6=2,50,IF(Capa!$B$6=3,100,""))))</f>
        <v>12</v>
      </c>
      <c r="E34" s="295">
        <f ca="1">IF(Capa!$E$7&lt;&gt;ABS(YEAR(TODAY())-Capa!$J$3),0.05,'8.4'!B40)</f>
        <v>0.05</v>
      </c>
      <c r="F34" s="246">
        <f t="shared" ca="1" si="0"/>
        <v>0.60000000000000009</v>
      </c>
      <c r="G34" s="42"/>
      <c r="H34" s="42"/>
      <c r="I34" s="42"/>
      <c r="J34" s="42"/>
      <c r="K34" s="42"/>
      <c r="L34" s="42"/>
      <c r="M34" s="42"/>
      <c r="N34" s="42"/>
      <c r="O34" s="42"/>
      <c r="P34" s="42"/>
      <c r="Q34" s="42"/>
      <c r="R34" s="42"/>
      <c r="S34" s="42"/>
      <c r="T34" s="42"/>
      <c r="U34" s="42"/>
      <c r="V34" s="42"/>
      <c r="W34" s="42"/>
    </row>
    <row r="35" spans="2:23" x14ac:dyDescent="0.25">
      <c r="B35" s="243" t="s">
        <v>118</v>
      </c>
      <c r="C35" s="106"/>
      <c r="D35" s="117">
        <f>IF(Capa!$B$6=0,7,IF(Capa!$B$6=1,14,IF(Capa!$B$6=2,30,IF(Capa!$B$6=3,60,""))))</f>
        <v>7</v>
      </c>
      <c r="E35" s="295">
        <f ca="1">IF(Capa!$E$7&lt;&gt;ABS(YEAR(TODAY())-Capa!$J$3),0.05,'8.5'!B39)</f>
        <v>0.05</v>
      </c>
      <c r="F35" s="246">
        <f t="shared" ca="1" si="0"/>
        <v>0.35000000000000003</v>
      </c>
      <c r="G35" s="42"/>
      <c r="H35" s="42"/>
      <c r="I35" s="42"/>
      <c r="J35" s="42"/>
      <c r="K35" s="42"/>
      <c r="L35" s="42"/>
      <c r="M35" s="42"/>
      <c r="N35" s="42"/>
      <c r="O35" s="42"/>
      <c r="P35" s="42"/>
      <c r="Q35" s="42"/>
      <c r="R35" s="42"/>
      <c r="S35" s="42"/>
      <c r="T35" s="42"/>
      <c r="U35" s="42"/>
      <c r="V35" s="42"/>
      <c r="W35" s="42"/>
    </row>
    <row r="36" spans="2:23" x14ac:dyDescent="0.25">
      <c r="B36" s="243" t="s">
        <v>171</v>
      </c>
      <c r="C36" s="106"/>
      <c r="D36" s="117">
        <f>IF(Capa!$B$6=0,3,IF(Capa!$B$6=1,6,IF(Capa!$B$6=2,10,IF(Capa!$B$6=3,20,""))))</f>
        <v>3</v>
      </c>
      <c r="E36" s="295">
        <f ca="1">IF(Capa!$E$7&lt;&gt;ABS(YEAR(TODAY())-Capa!$J$3),0.05,'8.6'!B48)</f>
        <v>0.05</v>
      </c>
      <c r="F36" s="246">
        <f t="shared" ca="1" si="0"/>
        <v>0.15000000000000002</v>
      </c>
      <c r="G36" s="42"/>
      <c r="H36" s="42"/>
      <c r="I36" s="42"/>
      <c r="J36" s="42"/>
      <c r="K36" s="42"/>
      <c r="L36" s="42"/>
      <c r="M36" s="42"/>
      <c r="N36" s="42"/>
      <c r="O36" s="42"/>
      <c r="P36" s="42"/>
      <c r="Q36" s="42"/>
      <c r="R36" s="42"/>
      <c r="S36" s="42"/>
      <c r="T36" s="42"/>
      <c r="U36" s="42"/>
      <c r="V36" s="42"/>
      <c r="W36" s="42"/>
    </row>
    <row r="37" spans="2:23" x14ac:dyDescent="0.25">
      <c r="B37" s="243" t="s">
        <v>172</v>
      </c>
      <c r="C37" s="106"/>
      <c r="D37" s="117">
        <f>IF(Capa!$B$6=0,9,IF(Capa!$B$6=1,18,IF(Capa!$B$6=2,40,IF(Capa!$B$6=3,80,""))))</f>
        <v>9</v>
      </c>
      <c r="E37" s="295">
        <f ca="1">IF(Capa!$E$7&lt;&gt;ABS(YEAR(TODAY())-Capa!$J$3),0.05,'8.7'!B39)</f>
        <v>0.05</v>
      </c>
      <c r="F37" s="246">
        <f t="shared" ca="1" si="0"/>
        <v>0.45</v>
      </c>
      <c r="G37" s="42"/>
      <c r="H37" s="42"/>
      <c r="I37" s="42"/>
      <c r="J37" s="42"/>
      <c r="K37" s="42"/>
      <c r="L37" s="42"/>
      <c r="M37" s="42"/>
      <c r="N37" s="42"/>
      <c r="O37" s="42"/>
      <c r="P37" s="42"/>
      <c r="Q37" s="42"/>
      <c r="R37" s="42"/>
      <c r="S37" s="42"/>
      <c r="T37" s="42"/>
      <c r="U37" s="42"/>
      <c r="V37" s="42"/>
      <c r="W37" s="42"/>
    </row>
    <row r="38" spans="2:23" x14ac:dyDescent="0.25">
      <c r="B38" s="102" t="s">
        <v>62</v>
      </c>
      <c r="C38" s="102"/>
      <c r="D38" s="102">
        <f>D29+D30</f>
        <v>125</v>
      </c>
      <c r="E38" s="296">
        <f ca="1">F38/D38</f>
        <v>0.11312</v>
      </c>
      <c r="F38" s="248">
        <f ca="1">F29+F30</f>
        <v>14.14</v>
      </c>
      <c r="G38" s="42"/>
      <c r="H38" s="42"/>
      <c r="I38" s="42"/>
      <c r="J38" s="42"/>
      <c r="K38" s="42"/>
      <c r="L38" s="42"/>
      <c r="M38" s="42"/>
      <c r="N38" s="42"/>
      <c r="O38" s="42"/>
      <c r="P38" s="42"/>
      <c r="Q38" s="42"/>
      <c r="R38" s="42"/>
      <c r="S38" s="42"/>
      <c r="T38" s="42"/>
      <c r="U38" s="42"/>
      <c r="V38" s="42"/>
      <c r="W38" s="42"/>
    </row>
    <row r="39" spans="2:23" s="42" customFormat="1" x14ac:dyDescent="0.25"/>
    <row r="40" spans="2:23" s="42" customFormat="1" x14ac:dyDescent="0.25"/>
    <row r="41" spans="2:23" s="42" customFormat="1" x14ac:dyDescent="0.25"/>
    <row r="42" spans="2:23" s="42" customFormat="1" x14ac:dyDescent="0.25"/>
    <row r="43" spans="2:23" s="42" customFormat="1" x14ac:dyDescent="0.25"/>
    <row r="44" spans="2:23" s="42" customFormat="1" x14ac:dyDescent="0.25"/>
    <row r="45" spans="2:23" s="42" customFormat="1" x14ac:dyDescent="0.25"/>
    <row r="46" spans="2:23" s="42" customFormat="1" x14ac:dyDescent="0.25"/>
    <row r="47" spans="2:23" s="42" customFormat="1" x14ac:dyDescent="0.25"/>
    <row r="48" spans="2:23" s="42" customFormat="1" x14ac:dyDescent="0.25"/>
    <row r="49" s="42" customFormat="1" x14ac:dyDescent="0.25"/>
    <row r="50" s="42" customFormat="1" x14ac:dyDescent="0.25"/>
    <row r="51" s="42" customFormat="1" x14ac:dyDescent="0.25"/>
    <row r="52" s="42" customFormat="1" x14ac:dyDescent="0.25"/>
    <row r="53" s="42" customFormat="1" x14ac:dyDescent="0.25"/>
    <row r="54" s="42" customFormat="1" x14ac:dyDescent="0.25"/>
    <row r="55" s="42" customFormat="1" x14ac:dyDescent="0.25"/>
    <row r="56" s="42" customFormat="1" x14ac:dyDescent="0.25"/>
    <row r="57" s="42" customFormat="1" x14ac:dyDescent="0.25"/>
    <row r="58" s="42" customFormat="1" x14ac:dyDescent="0.25"/>
    <row r="59" s="42" customFormat="1" x14ac:dyDescent="0.25"/>
    <row r="60" s="42" customFormat="1" x14ac:dyDescent="0.25"/>
    <row r="61" s="42" customFormat="1" x14ac:dyDescent="0.25"/>
    <row r="62" s="42" customFormat="1" x14ac:dyDescent="0.25"/>
    <row r="63" s="42" customFormat="1" x14ac:dyDescent="0.25"/>
    <row r="64" s="42" customFormat="1" x14ac:dyDescent="0.25"/>
    <row r="65" s="42" customFormat="1" x14ac:dyDescent="0.25"/>
    <row r="66" s="42" customFormat="1" x14ac:dyDescent="0.25"/>
    <row r="67" s="42" customFormat="1" x14ac:dyDescent="0.25"/>
    <row r="68" s="42" customFormat="1" x14ac:dyDescent="0.25"/>
    <row r="69" s="42" customFormat="1" x14ac:dyDescent="0.25"/>
    <row r="70" s="42" customFormat="1" x14ac:dyDescent="0.25"/>
    <row r="71" s="42" customFormat="1" x14ac:dyDescent="0.25"/>
    <row r="72" s="42" customFormat="1" x14ac:dyDescent="0.25"/>
    <row r="73" s="42" customFormat="1" x14ac:dyDescent="0.25"/>
    <row r="74" s="42" customFormat="1" x14ac:dyDescent="0.25"/>
    <row r="75" s="42" customFormat="1" x14ac:dyDescent="0.25"/>
    <row r="76" s="42" customFormat="1" x14ac:dyDescent="0.25"/>
    <row r="77" s="42" customFormat="1" x14ac:dyDescent="0.25"/>
    <row r="78" s="42" customFormat="1" x14ac:dyDescent="0.25"/>
    <row r="79" s="42" customFormat="1" x14ac:dyDescent="0.25"/>
    <row r="80" s="42" customFormat="1" x14ac:dyDescent="0.25"/>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row r="93" s="42" customFormat="1" x14ac:dyDescent="0.25"/>
    <row r="94" s="42" customFormat="1" x14ac:dyDescent="0.25"/>
    <row r="95" s="42" customFormat="1" x14ac:dyDescent="0.25"/>
    <row r="96" s="42" customFormat="1" x14ac:dyDescent="0.25"/>
    <row r="97" s="42" customFormat="1" x14ac:dyDescent="0.25"/>
    <row r="98" s="42" customFormat="1" x14ac:dyDescent="0.25"/>
    <row r="99" s="42" customFormat="1" x14ac:dyDescent="0.25"/>
    <row r="100" s="42" customFormat="1" x14ac:dyDescent="0.25"/>
    <row r="101" s="42" customFormat="1" x14ac:dyDescent="0.25"/>
    <row r="102" s="42" customFormat="1" x14ac:dyDescent="0.25"/>
    <row r="103" s="42" customFormat="1" x14ac:dyDescent="0.25"/>
    <row r="104" s="42" customFormat="1" x14ac:dyDescent="0.25"/>
    <row r="105" s="42" customFormat="1" x14ac:dyDescent="0.25"/>
    <row r="106" s="42" customFormat="1" x14ac:dyDescent="0.25"/>
    <row r="107" s="42" customFormat="1" x14ac:dyDescent="0.25"/>
    <row r="108" s="42" customFormat="1" x14ac:dyDescent="0.25"/>
    <row r="109" s="42" customFormat="1" x14ac:dyDescent="0.25"/>
    <row r="110" s="42" customFormat="1" x14ac:dyDescent="0.25"/>
    <row r="111" s="42" customFormat="1" x14ac:dyDescent="0.25"/>
    <row r="112" s="42" customFormat="1" x14ac:dyDescent="0.25"/>
    <row r="113" s="42" customFormat="1" x14ac:dyDescent="0.25"/>
    <row r="114" s="42" customFormat="1" x14ac:dyDescent="0.25"/>
    <row r="115" s="42" customFormat="1" x14ac:dyDescent="0.25"/>
    <row r="116" s="42" customFormat="1" x14ac:dyDescent="0.25"/>
    <row r="117" s="42" customFormat="1" x14ac:dyDescent="0.25"/>
    <row r="118" s="42" customFormat="1" x14ac:dyDescent="0.25"/>
    <row r="119" s="42" customFormat="1" x14ac:dyDescent="0.25"/>
    <row r="120" s="42" customFormat="1" x14ac:dyDescent="0.25"/>
    <row r="121" s="42" customFormat="1" x14ac:dyDescent="0.25"/>
    <row r="122" s="42" customFormat="1" x14ac:dyDescent="0.25"/>
    <row r="123" s="42" customFormat="1" x14ac:dyDescent="0.25"/>
    <row r="124" s="42" customFormat="1" x14ac:dyDescent="0.25"/>
    <row r="125" s="42" customFormat="1" x14ac:dyDescent="0.25"/>
    <row r="126" s="42" customFormat="1" x14ac:dyDescent="0.25"/>
    <row r="127" s="42" customFormat="1" x14ac:dyDescent="0.25"/>
    <row r="128" s="42" customFormat="1" x14ac:dyDescent="0.25"/>
    <row r="129" s="42" customFormat="1" x14ac:dyDescent="0.25"/>
    <row r="130" s="42" customFormat="1" x14ac:dyDescent="0.25"/>
    <row r="131" s="42" customFormat="1" x14ac:dyDescent="0.25"/>
    <row r="132" s="42" customFormat="1" x14ac:dyDescent="0.25"/>
    <row r="133" s="42" customFormat="1" x14ac:dyDescent="0.25"/>
    <row r="134" s="42" customFormat="1" x14ac:dyDescent="0.25"/>
    <row r="135" s="42" customFormat="1" x14ac:dyDescent="0.25"/>
    <row r="136" s="42" customFormat="1" x14ac:dyDescent="0.25"/>
    <row r="137" s="42" customFormat="1" x14ac:dyDescent="0.25"/>
    <row r="138" s="42" customFormat="1" x14ac:dyDescent="0.25"/>
    <row r="139" s="42" customFormat="1" x14ac:dyDescent="0.25"/>
    <row r="140" s="42" customFormat="1" x14ac:dyDescent="0.25"/>
    <row r="141" s="42" customFormat="1" x14ac:dyDescent="0.25"/>
    <row r="142" s="42" customFormat="1" x14ac:dyDescent="0.25"/>
    <row r="143" s="42" customFormat="1" x14ac:dyDescent="0.25"/>
    <row r="144" s="42" customFormat="1" x14ac:dyDescent="0.25"/>
    <row r="145" s="42" customFormat="1" x14ac:dyDescent="0.25"/>
    <row r="146" s="42" customFormat="1" x14ac:dyDescent="0.25"/>
    <row r="147" s="42" customFormat="1" x14ac:dyDescent="0.25"/>
    <row r="148" s="42" customFormat="1" x14ac:dyDescent="0.25"/>
    <row r="149" s="42" customFormat="1" x14ac:dyDescent="0.25"/>
    <row r="150" s="42" customFormat="1" x14ac:dyDescent="0.25"/>
    <row r="151" s="42" customFormat="1" x14ac:dyDescent="0.25"/>
    <row r="152" s="42" customFormat="1" x14ac:dyDescent="0.25"/>
    <row r="153" s="42" customFormat="1" x14ac:dyDescent="0.25"/>
    <row r="154" s="42" customFormat="1" x14ac:dyDescent="0.25"/>
    <row r="155" s="42" customFormat="1" x14ac:dyDescent="0.25"/>
    <row r="156" s="42" customFormat="1" x14ac:dyDescent="0.25"/>
    <row r="157" s="42" customFormat="1" x14ac:dyDescent="0.25"/>
    <row r="158" s="42" customFormat="1" x14ac:dyDescent="0.25"/>
    <row r="159" s="42" customFormat="1" x14ac:dyDescent="0.25"/>
    <row r="160" s="42" customFormat="1" x14ac:dyDescent="0.25"/>
    <row r="161" s="42" customFormat="1" x14ac:dyDescent="0.25"/>
    <row r="162" s="42" customFormat="1" x14ac:dyDescent="0.25"/>
    <row r="163" s="42" customFormat="1" x14ac:dyDescent="0.25"/>
    <row r="164" s="42" customFormat="1" x14ac:dyDescent="0.25"/>
    <row r="165" s="42" customFormat="1" x14ac:dyDescent="0.25"/>
    <row r="166" s="42" customFormat="1" x14ac:dyDescent="0.25"/>
    <row r="167" s="42" customFormat="1" x14ac:dyDescent="0.25"/>
    <row r="168" s="42" customFormat="1" x14ac:dyDescent="0.25"/>
    <row r="169" s="42" customFormat="1" x14ac:dyDescent="0.25"/>
    <row r="170" s="42" customFormat="1" x14ac:dyDescent="0.25"/>
    <row r="171" s="42" customFormat="1" x14ac:dyDescent="0.25"/>
    <row r="172" s="42" customFormat="1" x14ac:dyDescent="0.25"/>
    <row r="173" s="42" customFormat="1" x14ac:dyDescent="0.25"/>
    <row r="174" s="42" customFormat="1" x14ac:dyDescent="0.25"/>
    <row r="175" s="42" customFormat="1" x14ac:dyDescent="0.25"/>
    <row r="176" s="42" customFormat="1" x14ac:dyDescent="0.25"/>
    <row r="177" s="42" customFormat="1" x14ac:dyDescent="0.25"/>
    <row r="178" s="42" customFormat="1" x14ac:dyDescent="0.25"/>
    <row r="179" s="42" customFormat="1" x14ac:dyDescent="0.25"/>
    <row r="180" s="42" customFormat="1" x14ac:dyDescent="0.25"/>
    <row r="181" s="42" customFormat="1" x14ac:dyDescent="0.25"/>
    <row r="182" s="42" customFormat="1" x14ac:dyDescent="0.25"/>
    <row r="183" s="42" customFormat="1" x14ac:dyDescent="0.25"/>
    <row r="184" s="42" customFormat="1" x14ac:dyDescent="0.25"/>
    <row r="185" s="42" customFormat="1" x14ac:dyDescent="0.25"/>
    <row r="186" s="42" customFormat="1" x14ac:dyDescent="0.25"/>
    <row r="187" s="42" customFormat="1" x14ac:dyDescent="0.25"/>
    <row r="188" s="42" customFormat="1" x14ac:dyDescent="0.25"/>
    <row r="189" s="42" customFormat="1" x14ac:dyDescent="0.25"/>
    <row r="190" s="42" customFormat="1" x14ac:dyDescent="0.25"/>
    <row r="191" s="42" customFormat="1" x14ac:dyDescent="0.25"/>
    <row r="192" s="42" customFormat="1" x14ac:dyDescent="0.25"/>
    <row r="193" s="42" customFormat="1" x14ac:dyDescent="0.25"/>
    <row r="194" s="42" customFormat="1" x14ac:dyDescent="0.25"/>
    <row r="195" s="42" customFormat="1" x14ac:dyDescent="0.25"/>
    <row r="196" s="42" customFormat="1" x14ac:dyDescent="0.25"/>
    <row r="197" s="42" customFormat="1" x14ac:dyDescent="0.25"/>
    <row r="198" s="42" customFormat="1" x14ac:dyDescent="0.25"/>
    <row r="199" s="42" customFormat="1" x14ac:dyDescent="0.25"/>
    <row r="200" s="42" customFormat="1" x14ac:dyDescent="0.25"/>
    <row r="201" s="42" customFormat="1" x14ac:dyDescent="0.25"/>
    <row r="202" s="42" customFormat="1" x14ac:dyDescent="0.25"/>
    <row r="203" s="42" customFormat="1" x14ac:dyDescent="0.25"/>
    <row r="204" s="42" customFormat="1" x14ac:dyDescent="0.25"/>
    <row r="205" s="42" customFormat="1" x14ac:dyDescent="0.25"/>
    <row r="206" s="42" customFormat="1" x14ac:dyDescent="0.25"/>
    <row r="207" s="42" customFormat="1" x14ac:dyDescent="0.25"/>
    <row r="208" s="42" customFormat="1" x14ac:dyDescent="0.25"/>
    <row r="209" s="42" customFormat="1" x14ac:dyDescent="0.25"/>
    <row r="210" s="42" customFormat="1" x14ac:dyDescent="0.25"/>
    <row r="211" s="42" customFormat="1" x14ac:dyDescent="0.25"/>
    <row r="212" s="42" customFormat="1" x14ac:dyDescent="0.25"/>
    <row r="213" s="42" customFormat="1" x14ac:dyDescent="0.25"/>
    <row r="214" s="42" customFormat="1" x14ac:dyDescent="0.25"/>
    <row r="215" s="42" customFormat="1" x14ac:dyDescent="0.25"/>
    <row r="216" s="42" customFormat="1" x14ac:dyDescent="0.25"/>
    <row r="217" s="42" customFormat="1" x14ac:dyDescent="0.25"/>
    <row r="218" s="42" customFormat="1" x14ac:dyDescent="0.25"/>
    <row r="219" s="42" customFormat="1" x14ac:dyDescent="0.25"/>
    <row r="220" s="42" customFormat="1" x14ac:dyDescent="0.25"/>
    <row r="221" s="42" customFormat="1" x14ac:dyDescent="0.25"/>
    <row r="222" s="42" customFormat="1" x14ac:dyDescent="0.25"/>
    <row r="223" s="42" customFormat="1" x14ac:dyDescent="0.25"/>
    <row r="224" s="42" customFormat="1" x14ac:dyDescent="0.25"/>
    <row r="225" s="42" customFormat="1" x14ac:dyDescent="0.25"/>
    <row r="226" s="42" customFormat="1" x14ac:dyDescent="0.25"/>
    <row r="227" s="42" customFormat="1" x14ac:dyDescent="0.25"/>
    <row r="228" s="42" customFormat="1" x14ac:dyDescent="0.25"/>
  </sheetData>
  <sheetProtection algorithmName="SHA-512" hashValue="RUoJ3fcD5mpSRAAJoBMrpwxLALOI6G1oSRk0BRdmYQPrgq0Ca49H14csWjx7H9UM66NzDlZp/PRMZiVw7RpEOw==" saltValue="XNJCbEdl8faZFAuIYHvB4g==" spinCount="100000" sheet="1" formatCells="0" formatColumns="0" formatRows="0"/>
  <conditionalFormatting sqref="C4">
    <cfRule type="dataBar" priority="1">
      <dataBar>
        <cfvo type="num" val="0.1"/>
        <cfvo type="num" val="1"/>
        <color theme="9" tint="0.39997558519241921"/>
      </dataBar>
      <extLst>
        <ext xmlns:x14="http://schemas.microsoft.com/office/spreadsheetml/2009/9/main" uri="{B025F937-C7B1-47D3-B67F-A62EFF666E3E}">
          <x14:id>{5C01FCBA-2515-43E9-8A61-70CEC71D13CF}</x14:id>
        </ext>
      </extLst>
    </cfRule>
  </conditionalFormatting>
  <conditionalFormatting sqref="C8">
    <cfRule type="dataBar" priority="2">
      <dataBar>
        <cfvo type="num" val="0.1"/>
        <cfvo type="num" val="1"/>
        <color theme="9" tint="0.39997558519241921"/>
      </dataBar>
      <extLst>
        <ext xmlns:x14="http://schemas.microsoft.com/office/spreadsheetml/2009/9/main" uri="{B025F937-C7B1-47D3-B67F-A62EFF666E3E}">
          <x14:id>{3D14B29D-183F-444E-BCD2-560FEA6F541F}</x14:id>
        </ext>
      </extLst>
    </cfRule>
  </conditionalFormatting>
  <conditionalFormatting sqref="C12">
    <cfRule type="dataBar" priority="3">
      <dataBar>
        <cfvo type="num" val="0.1"/>
        <cfvo type="num" val="1"/>
        <color theme="9" tint="0.39997558519241921"/>
      </dataBar>
      <extLst>
        <ext xmlns:x14="http://schemas.microsoft.com/office/spreadsheetml/2009/9/main" uri="{B025F937-C7B1-47D3-B67F-A62EFF666E3E}">
          <x14:id>{D77C9D3B-7D26-4A5D-BA4C-ACC62FB114BE}</x14:id>
        </ext>
      </extLst>
    </cfRule>
  </conditionalFormatting>
  <conditionalFormatting sqref="C15">
    <cfRule type="dataBar" priority="4">
      <dataBar>
        <cfvo type="num" val="0.1"/>
        <cfvo type="num" val="1"/>
        <color theme="9" tint="0.39997558519241921"/>
      </dataBar>
      <extLst>
        <ext xmlns:x14="http://schemas.microsoft.com/office/spreadsheetml/2009/9/main" uri="{B025F937-C7B1-47D3-B67F-A62EFF666E3E}">
          <x14:id>{C71E8E83-9789-422E-9481-2F46EC249B78}</x14:id>
        </ext>
      </extLst>
    </cfRule>
  </conditionalFormatting>
  <conditionalFormatting sqref="C18">
    <cfRule type="dataBar" priority="5">
      <dataBar>
        <cfvo type="num" val="0.1"/>
        <cfvo type="num" val="1"/>
        <color theme="9" tint="0.39997558519241921"/>
      </dataBar>
      <extLst>
        <ext xmlns:x14="http://schemas.microsoft.com/office/spreadsheetml/2009/9/main" uri="{B025F937-C7B1-47D3-B67F-A62EFF666E3E}">
          <x14:id>{927C6610-C44B-4B54-BD27-922C92CBF313}</x14:id>
        </ext>
      </extLst>
    </cfRule>
  </conditionalFormatting>
  <conditionalFormatting sqref="C22">
    <cfRule type="dataBar" priority="6">
      <dataBar>
        <cfvo type="num" val="0.1"/>
        <cfvo type="num" val="1"/>
        <color theme="9" tint="0.39997558519241921"/>
      </dataBar>
      <extLst>
        <ext xmlns:x14="http://schemas.microsoft.com/office/spreadsheetml/2009/9/main" uri="{B025F937-C7B1-47D3-B67F-A62EFF666E3E}">
          <x14:id>{28188C93-31A2-411C-8B42-19889C9D39AC}</x14:id>
        </ext>
      </extLst>
    </cfRule>
  </conditionalFormatting>
  <conditionalFormatting sqref="C25">
    <cfRule type="dataBar" priority="7">
      <dataBar>
        <cfvo type="num" val="0.1"/>
        <cfvo type="num" val="1"/>
        <color theme="9" tint="0.39997558519241921"/>
      </dataBar>
      <extLst>
        <ext xmlns:x14="http://schemas.microsoft.com/office/spreadsheetml/2009/9/main" uri="{B025F937-C7B1-47D3-B67F-A62EFF666E3E}">
          <x14:id>{C93D8C25-5BB0-422E-A8C6-7A2FD1E6209B}</x14:id>
        </ext>
      </extLst>
    </cfRule>
  </conditionalFormatting>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dataBar" id="{5C01FCBA-2515-43E9-8A61-70CEC71D13CF}">
            <x14:dataBar minLength="0" maxLength="100" gradient="0">
              <x14:cfvo type="num">
                <xm:f>0.1</xm:f>
              </x14:cfvo>
              <x14:cfvo type="num">
                <xm:f>1</xm:f>
              </x14:cfvo>
              <x14:negativeFillColor rgb="FFFF0000"/>
              <x14:axisColor rgb="FF000000"/>
            </x14:dataBar>
          </x14:cfRule>
          <xm:sqref>C4</xm:sqref>
        </x14:conditionalFormatting>
        <x14:conditionalFormatting xmlns:xm="http://schemas.microsoft.com/office/excel/2006/main">
          <x14:cfRule type="dataBar" id="{3D14B29D-183F-444E-BCD2-560FEA6F541F}">
            <x14:dataBar minLength="0" maxLength="100" gradient="0">
              <x14:cfvo type="num">
                <xm:f>0.1</xm:f>
              </x14:cfvo>
              <x14:cfvo type="num">
                <xm:f>1</xm:f>
              </x14:cfvo>
              <x14:negativeFillColor rgb="FFFF0000"/>
              <x14:axisColor rgb="FF000000"/>
            </x14:dataBar>
          </x14:cfRule>
          <xm:sqref>C8</xm:sqref>
        </x14:conditionalFormatting>
        <x14:conditionalFormatting xmlns:xm="http://schemas.microsoft.com/office/excel/2006/main">
          <x14:cfRule type="dataBar" id="{D77C9D3B-7D26-4A5D-BA4C-ACC62FB114BE}">
            <x14:dataBar minLength="0" maxLength="100" gradient="0">
              <x14:cfvo type="num">
                <xm:f>0.1</xm:f>
              </x14:cfvo>
              <x14:cfvo type="num">
                <xm:f>1</xm:f>
              </x14:cfvo>
              <x14:negativeFillColor rgb="FFFF0000"/>
              <x14:axisColor rgb="FF000000"/>
            </x14:dataBar>
          </x14:cfRule>
          <xm:sqref>C12</xm:sqref>
        </x14:conditionalFormatting>
        <x14:conditionalFormatting xmlns:xm="http://schemas.microsoft.com/office/excel/2006/main">
          <x14:cfRule type="dataBar" id="{C71E8E83-9789-422E-9481-2F46EC249B78}">
            <x14:dataBar minLength="0" maxLength="100" gradient="0">
              <x14:cfvo type="num">
                <xm:f>0.1</xm:f>
              </x14:cfvo>
              <x14:cfvo type="num">
                <xm:f>1</xm:f>
              </x14:cfvo>
              <x14:negativeFillColor rgb="FFFF0000"/>
              <x14:axisColor rgb="FF000000"/>
            </x14:dataBar>
          </x14:cfRule>
          <xm:sqref>C15</xm:sqref>
        </x14:conditionalFormatting>
        <x14:conditionalFormatting xmlns:xm="http://schemas.microsoft.com/office/excel/2006/main">
          <x14:cfRule type="dataBar" id="{927C6610-C44B-4B54-BD27-922C92CBF313}">
            <x14:dataBar minLength="0" maxLength="100" gradient="0">
              <x14:cfvo type="num">
                <xm:f>0.1</xm:f>
              </x14:cfvo>
              <x14:cfvo type="num">
                <xm:f>1</xm:f>
              </x14:cfvo>
              <x14:negativeFillColor rgb="FFFF0000"/>
              <x14:axisColor rgb="FF000000"/>
            </x14:dataBar>
          </x14:cfRule>
          <xm:sqref>C18</xm:sqref>
        </x14:conditionalFormatting>
        <x14:conditionalFormatting xmlns:xm="http://schemas.microsoft.com/office/excel/2006/main">
          <x14:cfRule type="dataBar" id="{28188C93-31A2-411C-8B42-19889C9D39AC}">
            <x14:dataBar minLength="0" maxLength="100" gradient="0">
              <x14:cfvo type="num">
                <xm:f>0.1</xm:f>
              </x14:cfvo>
              <x14:cfvo type="num">
                <xm:f>1</xm:f>
              </x14:cfvo>
              <x14:negativeFillColor rgb="FFFF0000"/>
              <x14:axisColor rgb="FF000000"/>
            </x14:dataBar>
          </x14:cfRule>
          <xm:sqref>C22</xm:sqref>
        </x14:conditionalFormatting>
        <x14:conditionalFormatting xmlns:xm="http://schemas.microsoft.com/office/excel/2006/main">
          <x14:cfRule type="dataBar" id="{C93D8C25-5BB0-422E-A8C6-7A2FD1E6209B}">
            <x14:dataBar minLength="0" maxLength="100" gradient="0">
              <x14:cfvo type="num">
                <xm:f>0.1</xm:f>
              </x14:cfvo>
              <x14:cfvo type="num">
                <xm:f>1</xm:f>
              </x14:cfvo>
              <x14:negativeFillColor rgb="FFFF0000"/>
              <x14:axisColor rgb="FF000000"/>
            </x14:dataBar>
          </x14:cfRule>
          <xm:sqref>C25</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dimension ref="A1:Z86"/>
  <sheetViews>
    <sheetView zoomScale="115" zoomScaleNormal="115" workbookViewId="0">
      <selection activeCell="F8" sqref="F8"/>
    </sheetView>
  </sheetViews>
  <sheetFormatPr defaultRowHeight="26.25" x14ac:dyDescent="0.25"/>
  <cols>
    <col min="1" max="1" width="2.28515625" style="10" customWidth="1"/>
    <col min="2" max="2" width="2.7109375" style="1" customWidth="1"/>
    <col min="3" max="3" width="2.7109375" style="3" customWidth="1"/>
    <col min="4" max="4" width="35.85546875" style="2" customWidth="1"/>
    <col min="5" max="5" width="54.28515625" style="49" customWidth="1"/>
    <col min="6" max="6" width="4.28515625" style="67" customWidth="1"/>
    <col min="7" max="7" width="4.140625" style="67" customWidth="1"/>
    <col min="8" max="8" width="3.85546875" style="67" customWidth="1"/>
    <col min="9" max="9" width="3.140625" style="67" customWidth="1"/>
    <col min="10" max="10" width="4" style="67" customWidth="1"/>
    <col min="11" max="11" width="3.85546875" style="42" customWidth="1"/>
    <col min="12" max="13" width="4" style="67" customWidth="1"/>
    <col min="14" max="14" width="2.7109375" style="67" customWidth="1"/>
    <col min="15" max="15" width="40.42578125" style="42" customWidth="1"/>
    <col min="16" max="16" width="5.28515625" style="68" customWidth="1"/>
    <col min="17" max="17" width="30.140625" style="42" customWidth="1"/>
    <col min="18" max="26" width="9.28515625" style="42"/>
  </cols>
  <sheetData>
    <row r="1" spans="1:17" ht="17.100000000000001" customHeight="1" x14ac:dyDescent="0.25">
      <c r="B1" s="171"/>
      <c r="C1" s="172"/>
      <c r="D1" s="173" t="str">
        <f>Capa!A1</f>
        <v>MEGplan MEGIA 2025</v>
      </c>
      <c r="E1" s="173"/>
      <c r="F1" s="360" t="s">
        <v>68</v>
      </c>
      <c r="G1" s="361"/>
      <c r="H1" s="361"/>
      <c r="I1" s="361"/>
      <c r="J1" s="361"/>
      <c r="K1" s="361"/>
      <c r="L1" s="361"/>
      <c r="M1" s="362"/>
      <c r="N1" s="323"/>
      <c r="O1" s="50"/>
      <c r="P1" s="79"/>
      <c r="Q1" s="50"/>
    </row>
    <row r="2" spans="1:17" ht="26.25" customHeight="1" x14ac:dyDescent="0.25">
      <c r="B2" s="12" t="s">
        <v>25</v>
      </c>
      <c r="C2" s="12" t="s">
        <v>26</v>
      </c>
      <c r="D2" s="115"/>
      <c r="E2" s="317"/>
      <c r="F2" s="120" t="s">
        <v>35</v>
      </c>
      <c r="G2" s="70" t="s">
        <v>38</v>
      </c>
      <c r="H2" s="70" t="s">
        <v>37</v>
      </c>
      <c r="I2" s="334" t="s">
        <v>310</v>
      </c>
      <c r="J2" s="70" t="s">
        <v>36</v>
      </c>
      <c r="K2" s="70" t="s">
        <v>40</v>
      </c>
      <c r="L2" s="335" t="s">
        <v>39</v>
      </c>
      <c r="M2" s="316" t="s">
        <v>311</v>
      </c>
      <c r="N2" s="341" t="s">
        <v>306</v>
      </c>
      <c r="O2" s="51" t="s">
        <v>41</v>
      </c>
      <c r="P2" s="89" t="s">
        <v>42</v>
      </c>
      <c r="Q2" s="51" t="s">
        <v>309</v>
      </c>
    </row>
    <row r="3" spans="1:17" ht="18" customHeight="1" x14ac:dyDescent="0.25">
      <c r="B3" s="93"/>
      <c r="C3" s="94"/>
      <c r="D3" s="111">
        <f>IF(SUM(A4:A33)&lt;=0,0,COUNTIFS(A4:A33,"&gt;0",K4:K33,"&lt;&gt;")/SUM(A4:A33))</f>
        <v>0</v>
      </c>
      <c r="E3" s="95"/>
      <c r="F3" s="357">
        <f>MIN(IF(OR(Capa!$B$6=0,Capa!$B$6=1),AVERAGE(F6,F14,F23),(F6*'Quadro Geral'!D5+F14*'Quadro Geral'!D6+F23*'Quadro Geral'!D7)/'Quadro Geral'!D4)+N3,1)</f>
        <v>0</v>
      </c>
      <c r="G3" s="358"/>
      <c r="H3" s="358"/>
      <c r="I3" s="358"/>
      <c r="J3" s="358"/>
      <c r="K3" s="358"/>
      <c r="L3" s="358"/>
      <c r="M3" s="359"/>
      <c r="N3" s="342">
        <f>IF(OR(AND(Capa!$B$6=2,I4&gt;0),AND(Capa!$B$6=3,I4&gt;1)),0.05,0)+IF(AND(Capa!$B$6=3,I4=1),0.02,0)+IF(OR(AND(Capa!$B$6=2,M4&gt;0),AND(Capa!$B$6=3,M4&gt;1)),0.05,0)+IF(AND(Capa!$B$6=3,M4=1),0.02,0)</f>
        <v>0</v>
      </c>
      <c r="O3" s="95"/>
      <c r="P3" s="96"/>
      <c r="Q3" s="95"/>
    </row>
    <row r="4" spans="1:17" x14ac:dyDescent="0.25">
      <c r="A4" s="11"/>
      <c r="B4" s="18" t="str">
        <f>IF(ISBLANK(C4),"",IF(ISERR(SEARCH(C4&amp;"\","&lt;B&gt;\&lt;1&gt;\&lt;2&gt;\&lt;3&gt;\")),IF(AND(NOT(ISBLANK(B2)),B2&lt;=3),B2,""),
IF(SEARCH(C4&amp;"\","&lt;B&gt;\&lt;1&gt;\&lt;2&gt;\&lt;3&gt;\")=1,0,IF(SEARCH(C4&amp;"\","&lt;B&gt;\&lt;1&gt;\&lt;2&gt;\&lt;3&gt;\")=5,1,IF(SEARCH(C4&amp;"\","&lt;B&gt;\&lt;1&gt;\&lt;2&gt;\&lt;3&gt;\")=9,2,IF(SEARCH(C4&amp;"\","&lt;B&gt;\&lt;1&gt;\&lt;2&gt;\&lt;3&gt;\")=13,3,""))))))</f>
        <v/>
      </c>
      <c r="C4" s="17"/>
      <c r="D4" s="19" t="s">
        <v>0</v>
      </c>
      <c r="E4" s="25"/>
      <c r="F4" s="116">
        <f t="shared" ref="F4:L4" si="0">AVERAGE(F7,F15,F24)</f>
        <v>0</v>
      </c>
      <c r="G4" s="116">
        <f>AVERAGE(G7,G15,G24)</f>
        <v>0</v>
      </c>
      <c r="H4" s="116">
        <f t="shared" si="0"/>
        <v>0</v>
      </c>
      <c r="I4" s="315">
        <f>I7+I15+I24</f>
        <v>0</v>
      </c>
      <c r="J4" s="116">
        <f>AVERAGE(J7,J15,J24)</f>
        <v>0</v>
      </c>
      <c r="K4" s="116">
        <f>AVERAGE(K7,K15,K24)</f>
        <v>0</v>
      </c>
      <c r="L4" s="116">
        <f t="shared" si="0"/>
        <v>0</v>
      </c>
      <c r="M4" s="315">
        <f>M7+M15+M24</f>
        <v>0</v>
      </c>
      <c r="N4" s="315"/>
      <c r="O4" s="52"/>
      <c r="P4" s="53"/>
      <c r="Q4" s="52"/>
    </row>
    <row r="5" spans="1:17" ht="5.25" customHeight="1" x14ac:dyDescent="0.25">
      <c r="A5" s="11"/>
      <c r="B5" s="130" t="str">
        <f>IF(ISBLANK(C5),"",IF(ISERR(SEARCH(C5&amp;"\","&lt;B&gt;\&lt;1&gt;\&lt;2&gt;\&lt;3&gt;\")),IF(AND(NOT(ISBLANK(#REF!)),#REF!&lt;=3),#REF!,""),
IF(SEARCH(C5&amp;"\","&lt;B&gt;\&lt;1&gt;\&lt;2&gt;\&lt;3&gt;\")=1,0,IF(SEARCH(C5&amp;"\","&lt;B&gt;\&lt;1&gt;\&lt;2&gt;\&lt;3&gt;\")=5,1,IF(SEARCH(C5&amp;"\","&lt;B&gt;\&lt;1&gt;\&lt;2&gt;\&lt;3&gt;\")=9,2,IF(SEARCH(C5&amp;"\","&lt;B&gt;\&lt;1&gt;\&lt;2&gt;\&lt;3&gt;\")=13,3,""))))))</f>
        <v/>
      </c>
      <c r="C5" s="131"/>
      <c r="D5" s="132"/>
      <c r="E5" s="133"/>
      <c r="F5" s="134"/>
      <c r="G5" s="134"/>
      <c r="H5" s="134"/>
      <c r="I5" s="134"/>
      <c r="J5" s="134"/>
      <c r="K5" s="135"/>
      <c r="L5" s="134"/>
      <c r="M5" s="134"/>
      <c r="N5" s="339"/>
      <c r="O5" s="136"/>
      <c r="P5" s="137"/>
      <c r="Q5" s="136"/>
    </row>
    <row r="6" spans="1:17" ht="18.95" customHeight="1" x14ac:dyDescent="0.25">
      <c r="A6" s="11"/>
      <c r="B6" s="126" t="str">
        <f t="shared" ref="B6:B7" si="1">IF(ISBLANK(C6),"",IF(ISERR(SEARCH(C6&amp;"\","&lt;B&gt;\&lt;1&gt;\&lt;2&gt;\&lt;3&gt;\")),IF(AND(NOT(ISBLANK(B5)),B5&lt;=3),B5,""),
IF(SEARCH(C6&amp;"\","&lt;B&gt;\&lt;1&gt;\&lt;2&gt;\&lt;3&gt;\")=1,0,IF(SEARCH(C6&amp;"\","&lt;B&gt;\&lt;1&gt;\&lt;2&gt;\&lt;3&gt;\")=5,1,IF(SEARCH(C6&amp;"\","&lt;B&gt;\&lt;1&gt;\&lt;2&gt;\&lt;3&gt;\")=9,2,IF(SEARCH(C6&amp;"\","&lt;B&gt;\&lt;1&gt;\&lt;2&gt;\&lt;3&gt;\")=13,3,""))))))</f>
        <v/>
      </c>
      <c r="C6" s="127"/>
      <c r="D6" s="301" t="str">
        <f>'Quadro Geral'!B5</f>
        <v>1.1 Desenvolvimento da cultura</v>
      </c>
      <c r="E6" s="26"/>
      <c r="F6" s="357">
        <f>(F7*20+G7*10+H7*10+J7*30+K7*15+L7*15)/100</f>
        <v>0</v>
      </c>
      <c r="G6" s="358"/>
      <c r="H6" s="358"/>
      <c r="I6" s="358"/>
      <c r="J6" s="358"/>
      <c r="K6" s="358"/>
      <c r="L6" s="358"/>
      <c r="M6" s="359"/>
      <c r="N6" s="338"/>
      <c r="O6" s="128"/>
      <c r="P6" s="129"/>
      <c r="Q6" s="128"/>
    </row>
    <row r="7" spans="1:17" ht="16.899999999999999" customHeight="1" x14ac:dyDescent="0.25">
      <c r="A7" s="11"/>
      <c r="B7" s="30" t="str">
        <f t="shared" si="1"/>
        <v/>
      </c>
      <c r="C7" s="119"/>
      <c r="D7" s="111">
        <f>IF(SUM(A8:A13)&lt;=0,0,COUNTIF(K8:K13,"&lt;&gt;")/SUM(A8:A13))</f>
        <v>0</v>
      </c>
      <c r="E7" s="318" t="s">
        <v>203</v>
      </c>
      <c r="F7" s="114">
        <f>(COUNTIFS($A7:$A13,"&gt;0",$C7:$C13,"=PG",F7:F13,"=1")*Capa!$G$14+COUNTIFS($A7:$A13,"&gt;0",$C7:$C13,"=PG",F7:F13,"=2")*Capa!$H$14+COUNTIFS($A7:$A13,"&gt;0",$C7:$C13,"=PG",F7:F13,"=3")*Capa!$I$14+COUNTIFS($A7:$A13,"&gt;0",$C7:$C13,"=PG",F7:F13,"=4")*Capa!$J$14)/(COUNTIFS($A7:$A13,"&gt;0",$C7:$C13,"=PG")*100)</f>
        <v>0</v>
      </c>
      <c r="G7" s="114">
        <f>(COUNTIFS($A7:$A13,"&gt;0",$C7:$C13,"=PG",G7:G13,"=1")*Capa!$G$14+COUNTIFS($A7:$A13,"&gt;0",$C7:$C13,"=PG",G7:G13,"=2")*Capa!$H$14+COUNTIFS($A7:$A13,"&gt;0",$C7:$C13,"=PG",G7:G13,"=3")*Capa!$I$14+COUNTIFS($A7:$A13,"&gt;0",$C7:$C13,"=PG",G7:G13,"=4")*Capa!$J$14)/(COUNTIFS($A7:$A13,"&gt;0",$C7:$C13,"=PG")*100)</f>
        <v>0</v>
      </c>
      <c r="H7" s="114">
        <f>(COUNTIFS($A7:$A13,"&gt;0",$C7:$C13,"=PG",H7:H13,"=1")*Capa!$G$14+COUNTIFS($A7:$A13,"&gt;0",$C7:$C13,"=PG",H7:H13,"=2")*Capa!$H$14+COUNTIFS($A7:$A13,"&gt;0",$C7:$C13,"=PG",H7:H13,"=3")*Capa!$I$14+COUNTIFS($A7:$A13,"&gt;0",$C7:$C13,"=PG",H7:H13,"=4")*Capa!$J$14)/(COUNTIFS($A7:$A13,"&gt;0",$C7:$C13,"=PG")*100)</f>
        <v>0</v>
      </c>
      <c r="I7" s="315">
        <f>COUNTIFS($A8:$A12,"&gt;0",I8:I12,"&gt;0")</f>
        <v>0</v>
      </c>
      <c r="J7" s="114">
        <f>(COUNTIFS($A7:$A13,"&gt;0",$C7:$C13,"=PG",J7:J13,"=1")*Capa!$G$14+COUNTIFS($A7:$A13,"&gt;0",$C7:$C13,"=PG",J7:J13,"=2")*Capa!$H$14+COUNTIFS($A7:$A13,"&gt;0",$C7:$C13,"=PG",J7:J13,"=3")*Capa!$I$14+COUNTIFS($A7:$A13,"&gt;0",$C7:$C13,"=PG",J7:J13,"=4")*Capa!$J$14)/(COUNTIFS($A7:$A13,"&gt;0",$C7:$C13,"=PG")*100)</f>
        <v>0</v>
      </c>
      <c r="K7" s="114">
        <f>(COUNTIFS($A7:$A13,"&gt;0",$C7:$C13,"=PG",K7:K13,"=1")*Capa!$G$14+COUNTIFS($A7:$A13,"&gt;0",$C7:$C13,"=PG",K7:K13,"=2")*Capa!$H$14+COUNTIFS($A7:$A13,"&gt;0",$C7:$C13,"=PG",K7:K13,"=3")*Capa!$I$14+COUNTIFS($A7:$A13,"&gt;0",$C7:$C13,"=PG",K7:K13,"=4")*Capa!$J$14)/(COUNTIFS($A7:$A13,"&gt;0",$C7:$C13,"=PG")*100)</f>
        <v>0</v>
      </c>
      <c r="L7" s="114">
        <f>(COUNTIFS($A7:$A13,"&gt;0",$C7:$C13,"=PG",L7:L13,"=1")*Capa!$G$14+COUNTIFS($A7:$A13,"&gt;0",$C7:$C13,"=PG",L7:L13,"=2")*Capa!$H$14+COUNTIFS($A7:$A13,"&gt;0",$C7:$C13,"=PG",L7:L13,"=3")*Capa!$I$14+COUNTIFS($A7:$A13,"&gt;0",$C7:$C13,"=PG",L7:L13,"=4")*Capa!$J$14)/(COUNTIFS($A7:$A13,"&gt;0",$C7:$C13,"=PG")*100)</f>
        <v>0</v>
      </c>
      <c r="M7" s="315">
        <f>COUNTIFS($A8:$A12,"&gt;0",M8:M12,"&gt;0")</f>
        <v>0</v>
      </c>
      <c r="N7" s="315"/>
      <c r="O7" s="13"/>
      <c r="P7" s="54"/>
      <c r="Q7" s="13"/>
    </row>
    <row r="8" spans="1:17" ht="25.5" x14ac:dyDescent="0.25">
      <c r="A8" s="11">
        <f>IF(Capa!$B$6&gt;=B8,1,0)</f>
        <v>1</v>
      </c>
      <c r="B8" s="9">
        <v>0</v>
      </c>
      <c r="C8" s="8" t="s">
        <v>24</v>
      </c>
      <c r="D8" s="328" t="s">
        <v>281</v>
      </c>
      <c r="E8" s="336" t="s">
        <v>280</v>
      </c>
      <c r="F8" s="86"/>
      <c r="G8" s="86"/>
      <c r="H8" s="86"/>
      <c r="I8" s="86"/>
      <c r="J8" s="86"/>
      <c r="K8" s="86"/>
      <c r="L8" s="86"/>
      <c r="M8" s="86"/>
      <c r="N8" s="340"/>
      <c r="O8" s="320"/>
      <c r="P8" s="59"/>
      <c r="Q8" s="320"/>
    </row>
    <row r="9" spans="1:17" ht="38.25" x14ac:dyDescent="0.25">
      <c r="A9" s="11">
        <f>IF(Capa!$B$6&gt;=B9,1,0)</f>
        <v>1</v>
      </c>
      <c r="B9" s="9">
        <v>0</v>
      </c>
      <c r="C9" s="8" t="s">
        <v>24</v>
      </c>
      <c r="D9" s="328" t="s">
        <v>285</v>
      </c>
      <c r="E9" s="329" t="s">
        <v>246</v>
      </c>
      <c r="F9" s="86"/>
      <c r="G9" s="86"/>
      <c r="H9" s="86"/>
      <c r="I9" s="86"/>
      <c r="J9" s="86"/>
      <c r="K9" s="86"/>
      <c r="L9" s="86"/>
      <c r="M9" s="86"/>
      <c r="N9" s="340"/>
      <c r="O9" s="320"/>
      <c r="P9" s="59"/>
      <c r="Q9" s="320"/>
    </row>
    <row r="10" spans="1:17" ht="56.25" x14ac:dyDescent="0.25">
      <c r="A10" s="11">
        <f>IF(Capa!$B$6&gt;=B10,1,0)</f>
        <v>0</v>
      </c>
      <c r="B10" s="9">
        <v>2</v>
      </c>
      <c r="C10" s="8" t="s">
        <v>24</v>
      </c>
      <c r="D10" s="328" t="s">
        <v>282</v>
      </c>
      <c r="E10" s="329" t="s">
        <v>196</v>
      </c>
      <c r="F10" s="86"/>
      <c r="G10" s="86"/>
      <c r="H10" s="86"/>
      <c r="I10" s="86"/>
      <c r="J10" s="86"/>
      <c r="K10" s="86"/>
      <c r="L10" s="86"/>
      <c r="M10" s="86"/>
      <c r="N10" s="340"/>
      <c r="O10" s="320"/>
      <c r="P10" s="59"/>
      <c r="Q10" s="320"/>
    </row>
    <row r="11" spans="1:17" ht="33.75" x14ac:dyDescent="0.25">
      <c r="A11" s="11">
        <f>IF(Capa!$B$6&gt;=B11,1,0)</f>
        <v>0</v>
      </c>
      <c r="B11" s="9">
        <v>1</v>
      </c>
      <c r="C11" s="8" t="s">
        <v>24</v>
      </c>
      <c r="D11" s="328" t="s">
        <v>283</v>
      </c>
      <c r="E11" s="329" t="s">
        <v>247</v>
      </c>
      <c r="F11" s="86"/>
      <c r="G11" s="86"/>
      <c r="H11" s="86"/>
      <c r="I11" s="86"/>
      <c r="J11" s="86"/>
      <c r="K11" s="86"/>
      <c r="L11" s="86"/>
      <c r="M11" s="86"/>
      <c r="N11" s="340"/>
      <c r="O11" s="320"/>
      <c r="P11" s="59"/>
      <c r="Q11" s="320"/>
    </row>
    <row r="12" spans="1:17" ht="38.25" x14ac:dyDescent="0.25">
      <c r="A12" s="11">
        <f>IF(Capa!$B$6&gt;=B12,1,0)</f>
        <v>0</v>
      </c>
      <c r="B12" s="9">
        <v>2</v>
      </c>
      <c r="C12" s="8" t="s">
        <v>24</v>
      </c>
      <c r="D12" s="328" t="s">
        <v>284</v>
      </c>
      <c r="E12" s="329" t="s">
        <v>286</v>
      </c>
      <c r="F12" s="86"/>
      <c r="G12" s="86"/>
      <c r="H12" s="86"/>
      <c r="I12" s="86"/>
      <c r="J12" s="86"/>
      <c r="K12" s="86"/>
      <c r="L12" s="86"/>
      <c r="M12" s="86"/>
      <c r="N12" s="340"/>
      <c r="O12" s="320"/>
      <c r="P12" s="59"/>
      <c r="Q12" s="320"/>
    </row>
    <row r="13" spans="1:17" ht="9" customHeight="1" x14ac:dyDescent="0.25">
      <c r="A13" s="11"/>
      <c r="B13" s="130" t="str">
        <f>IF(ISBLANK(C13),"",IF(ISERR(SEARCH(C13&amp;"\","&lt;B&gt;\&lt;1&gt;\&lt;2&gt;\&lt;3&gt;\")),IF(AND(NOT(ISBLANK(#REF!)),#REF!&lt;=3),#REF!,""),
IF(SEARCH(C13&amp;"\","&lt;B&gt;\&lt;1&gt;\&lt;2&gt;\&lt;3&gt;\")=1,0,IF(SEARCH(C13&amp;"\","&lt;B&gt;\&lt;1&gt;\&lt;2&gt;\&lt;3&gt;\")=5,1,IF(SEARCH(C13&amp;"\","&lt;B&gt;\&lt;1&gt;\&lt;2&gt;\&lt;3&gt;\")=9,2,IF(SEARCH(C13&amp;"\","&lt;B&gt;\&lt;1&gt;\&lt;2&gt;\&lt;3&gt;\")=13,3,""))))))</f>
        <v/>
      </c>
      <c r="C13" s="138"/>
      <c r="D13" s="139"/>
      <c r="E13" s="133"/>
      <c r="F13" s="86"/>
      <c r="G13" s="86"/>
      <c r="H13" s="86"/>
      <c r="I13" s="86"/>
      <c r="J13" s="86"/>
      <c r="K13" s="86"/>
      <c r="L13" s="86"/>
      <c r="M13" s="86"/>
      <c r="N13" s="324"/>
      <c r="O13" s="142"/>
      <c r="P13" s="143"/>
      <c r="Q13" s="142"/>
    </row>
    <row r="14" spans="1:17" x14ac:dyDescent="0.25">
      <c r="A14" s="11"/>
      <c r="B14" s="16" t="str">
        <f t="shared" ref="B14:B15" si="2">IF(ISBLANK(C14),"",IF(ISERR(SEARCH(C14&amp;"\","&lt;B&gt;\&lt;1&gt;\&lt;2&gt;\&lt;3&gt;\")),IF(AND(NOT(ISBLANK(B13)),B13&lt;=3),B13,""),
IF(SEARCH(C14&amp;"\","&lt;B&gt;\&lt;1&gt;\&lt;2&gt;\&lt;3&gt;\")=1,0,IF(SEARCH(C14&amp;"\","&lt;B&gt;\&lt;1&gt;\&lt;2&gt;\&lt;3&gt;\")=5,1,IF(SEARCH(C14&amp;"\","&lt;B&gt;\&lt;1&gt;\&lt;2&gt;\&lt;3&gt;\")=9,2,IF(SEARCH(C14&amp;"\","&lt;B&gt;\&lt;1&gt;\&lt;2&gt;\&lt;3&gt;\")=13,3,""))))))</f>
        <v/>
      </c>
      <c r="C14" s="20"/>
      <c r="D14" s="301" t="str">
        <f>'Quadro Geral'!B6</f>
        <v>1.2 Governança</v>
      </c>
      <c r="E14" s="27"/>
      <c r="F14" s="357">
        <f>(F15*20+G15*10+H15*10+J15*30+K15*15+L15*15)/100</f>
        <v>0</v>
      </c>
      <c r="G14" s="358"/>
      <c r="H14" s="358"/>
      <c r="I14" s="358"/>
      <c r="J14" s="358"/>
      <c r="K14" s="358"/>
      <c r="L14" s="358"/>
      <c r="M14" s="359"/>
      <c r="N14" s="322"/>
      <c r="O14" s="52"/>
      <c r="P14" s="53"/>
      <c r="Q14" s="52"/>
    </row>
    <row r="15" spans="1:17" ht="15.6" customHeight="1" x14ac:dyDescent="0.25">
      <c r="A15" s="11"/>
      <c r="B15" s="121" t="str">
        <f t="shared" si="2"/>
        <v/>
      </c>
      <c r="C15" s="122"/>
      <c r="D15" s="111">
        <f>IF(SUM(A16:A22)&lt;=0,0,COUNTIF(K16:K22,"&lt;&gt;")/SUM(A16:A22))</f>
        <v>0</v>
      </c>
      <c r="E15" s="318" t="s">
        <v>203</v>
      </c>
      <c r="F15" s="114">
        <f>(COUNTIFS($A15:$A22,"&gt;0",$C15:$C22,"=PG",F15:F22,"=1")*Capa!$G$14+COUNTIFS($A15:$A22,"&gt;0",$C15:$C22,"=PG",F15:F22,"=2")*Capa!$H$14+COUNTIFS($A15:$A22,"&gt;0",$C15:$C22,"=PG",F15:F22,"=3")*Capa!$I$14+COUNTIFS($A15:$A22,"&gt;0",$C15:$C22,"=PG",F15:F22,"=4")*Capa!$J$14)/(COUNTIFS($A15:$A22,"&gt;0",$C15:$C22,"=PG")*100)</f>
        <v>0</v>
      </c>
      <c r="G15" s="114">
        <f>(COUNTIFS($A15:$A22,"&gt;0",$C15:$C22,"=PG",G15:G22,"=1")*Capa!$G$14+COUNTIFS($A15:$A22,"&gt;0",$C15:$C22,"=PG",G15:G22,"=2")*Capa!$H$14+COUNTIFS($A15:$A22,"&gt;0",$C15:$C22,"=PG",G15:G22,"=3")*Capa!$I$14+COUNTIFS($A15:$A22,"&gt;0",$C15:$C22,"=PG",G15:G22,"=4")*Capa!$J$14)/(COUNTIFS($A15:$A22,"&gt;0",$C15:$C22,"=PG")*100)</f>
        <v>0</v>
      </c>
      <c r="H15" s="114">
        <f>(COUNTIFS($A15:$A22,"&gt;0",$C15:$C22,"=PG",H15:H22,"=1")*Capa!$G$14+COUNTIFS($A15:$A22,"&gt;0",$C15:$C22,"=PG",H15:H22,"=2")*Capa!$H$14+COUNTIFS($A15:$A22,"&gt;0",$C15:$C22,"=PG",H15:H22,"=3")*Capa!$I$14+COUNTIFS($A15:$A22,"&gt;0",$C15:$C22,"=PG",H15:H22,"=4")*Capa!$J$14)/(COUNTIFS($A15:$A22,"&gt;0",$C15:$C22,"=PG")*100)</f>
        <v>0</v>
      </c>
      <c r="I15" s="315">
        <f>COUNTIFS($A16:$A21,"&gt;0",I16:I21,"&gt;0")</f>
        <v>0</v>
      </c>
      <c r="J15" s="114">
        <f>(COUNTIFS($A15:$A22,"&gt;0",$C15:$C22,"=PG",J15:J22,"=1")*Capa!$G$14+COUNTIFS($A15:$A22,"&gt;0",$C15:$C22,"=PG",J15:J22,"=2")*Capa!$H$14+COUNTIFS($A15:$A22,"&gt;0",$C15:$C22,"=PG",J15:J22,"=3")*Capa!$I$14+COUNTIFS($A15:$A22,"&gt;0",$C15:$C22,"=PG",J15:J22,"=4")*Capa!$J$14)/(COUNTIFS($A15:$A22,"&gt;0",$C15:$C22,"=PG")*100)</f>
        <v>0</v>
      </c>
      <c r="K15" s="114">
        <f>(COUNTIFS($A15:$A22,"&gt;0",$C15:$C22,"=PG",K15:K22,"=1")*Capa!$G$14+COUNTIFS($A15:$A22,"&gt;0",$C15:$C22,"=PG",K15:K22,"=2")*Capa!$H$14+COUNTIFS($A15:$A22,"&gt;0",$C15:$C22,"=PG",K15:K22,"=3")*Capa!$I$14+COUNTIFS($A15:$A22,"&gt;0",$C15:$C22,"=PG",K15:K22,"=4")*Capa!$J$14)/(COUNTIFS($A15:$A22,"&gt;0",$C15:$C22,"=PG")*100)</f>
        <v>0</v>
      </c>
      <c r="L15" s="114">
        <f>(COUNTIFS($A15:$A22,"&gt;0",$C15:$C22,"=PG",L15:L22,"=1")*Capa!$G$14+COUNTIFS($A15:$A22,"&gt;0",$C15:$C22,"=PG",L15:L22,"=2")*Capa!$H$14+COUNTIFS($A15:$A22,"&gt;0",$C15:$C22,"=PG",L15:L22,"=3")*Capa!$I$14+COUNTIFS($A15:$A22,"&gt;0",$C15:$C22,"=PG",L15:L22,"=4")*Capa!$J$14)/(COUNTIFS($A15:$A22,"&gt;0",$C15:$C22,"=PG")*100)</f>
        <v>0</v>
      </c>
      <c r="M15" s="315">
        <f>COUNTIFS($A16:$A21,"&gt;0",M16:M21,"&gt;0")</f>
        <v>0</v>
      </c>
      <c r="N15" s="315"/>
      <c r="O15" s="13"/>
      <c r="P15" s="60"/>
      <c r="Q15" s="13"/>
    </row>
    <row r="16" spans="1:17" ht="33.75" x14ac:dyDescent="0.25">
      <c r="A16" s="11">
        <f>IF(Capa!$B$6&gt;=B16,1,0)</f>
        <v>0</v>
      </c>
      <c r="B16" s="9">
        <v>3</v>
      </c>
      <c r="C16" s="8" t="s">
        <v>24</v>
      </c>
      <c r="D16" s="328" t="s">
        <v>107</v>
      </c>
      <c r="E16" s="329" t="s">
        <v>197</v>
      </c>
      <c r="F16" s="86"/>
      <c r="G16" s="86"/>
      <c r="H16" s="86"/>
      <c r="I16" s="86"/>
      <c r="J16" s="86"/>
      <c r="K16" s="86"/>
      <c r="L16" s="86"/>
      <c r="M16" s="86"/>
      <c r="N16" s="340"/>
      <c r="O16" s="320"/>
      <c r="P16" s="59"/>
      <c r="Q16" s="320"/>
    </row>
    <row r="17" spans="1:17" ht="45" x14ac:dyDescent="0.25">
      <c r="A17" s="11">
        <f>IF(Capa!$B$6&gt;=B17,1,0)</f>
        <v>0</v>
      </c>
      <c r="B17" s="9">
        <v>1</v>
      </c>
      <c r="C17" s="8" t="s">
        <v>24</v>
      </c>
      <c r="D17" s="328" t="s">
        <v>248</v>
      </c>
      <c r="E17" s="329" t="s">
        <v>198</v>
      </c>
      <c r="F17" s="86"/>
      <c r="G17" s="86"/>
      <c r="H17" s="86"/>
      <c r="I17" s="86"/>
      <c r="J17" s="86"/>
      <c r="K17" s="86"/>
      <c r="L17" s="86"/>
      <c r="M17" s="86"/>
      <c r="N17" s="340"/>
      <c r="O17" s="320"/>
      <c r="P17" s="59"/>
      <c r="Q17" s="320"/>
    </row>
    <row r="18" spans="1:17" ht="90" x14ac:dyDescent="0.25">
      <c r="A18" s="11">
        <v>1</v>
      </c>
      <c r="B18" s="9">
        <v>2</v>
      </c>
      <c r="C18" s="8" t="s">
        <v>24</v>
      </c>
      <c r="D18" s="328" t="s">
        <v>193</v>
      </c>
      <c r="E18" s="329" t="s">
        <v>249</v>
      </c>
      <c r="F18" s="86"/>
      <c r="G18" s="86"/>
      <c r="H18" s="86"/>
      <c r="I18" s="86"/>
      <c r="J18" s="86"/>
      <c r="K18" s="86"/>
      <c r="L18" s="86"/>
      <c r="M18" s="86"/>
      <c r="N18" s="340"/>
      <c r="O18" s="320"/>
      <c r="P18" s="59"/>
      <c r="Q18" s="320"/>
    </row>
    <row r="19" spans="1:17" ht="33.75" x14ac:dyDescent="0.25">
      <c r="A19" s="11">
        <f>IF(Capa!$B$6&gt;=B19,1,0)</f>
        <v>0</v>
      </c>
      <c r="B19" s="9">
        <v>2</v>
      </c>
      <c r="C19" s="8" t="s">
        <v>24</v>
      </c>
      <c r="D19" s="328" t="s">
        <v>287</v>
      </c>
      <c r="E19" s="329" t="s">
        <v>288</v>
      </c>
      <c r="F19" s="86"/>
      <c r="G19" s="86"/>
      <c r="H19" s="86"/>
      <c r="I19" s="86"/>
      <c r="J19" s="86"/>
      <c r="K19" s="86"/>
      <c r="L19" s="86"/>
      <c r="M19" s="86"/>
      <c r="N19" s="340"/>
      <c r="O19" s="320"/>
      <c r="P19" s="59"/>
      <c r="Q19" s="320"/>
    </row>
    <row r="20" spans="1:17" ht="51" customHeight="1" x14ac:dyDescent="0.25">
      <c r="A20" s="11">
        <f>IF(Capa!$B$6&gt;=B20,1,0)</f>
        <v>1</v>
      </c>
      <c r="B20" s="9">
        <v>0</v>
      </c>
      <c r="C20" s="8" t="s">
        <v>24</v>
      </c>
      <c r="D20" s="328" t="s">
        <v>250</v>
      </c>
      <c r="E20" s="329" t="s">
        <v>289</v>
      </c>
      <c r="F20" s="86"/>
      <c r="G20" s="86"/>
      <c r="H20" s="86"/>
      <c r="I20" s="86"/>
      <c r="J20" s="86"/>
      <c r="K20" s="86"/>
      <c r="L20" s="86"/>
      <c r="M20" s="86"/>
      <c r="N20" s="340"/>
      <c r="O20" s="320"/>
      <c r="P20" s="59"/>
      <c r="Q20" s="320"/>
    </row>
    <row r="21" spans="1:17" ht="38.25" x14ac:dyDescent="0.25">
      <c r="A21" s="11">
        <f>IF(Capa!$B$6&gt;=B21,1,0)</f>
        <v>0</v>
      </c>
      <c r="B21" s="9">
        <v>1</v>
      </c>
      <c r="C21" s="8" t="s">
        <v>24</v>
      </c>
      <c r="D21" s="328" t="s">
        <v>251</v>
      </c>
      <c r="E21" s="329" t="s">
        <v>290</v>
      </c>
      <c r="F21" s="86"/>
      <c r="G21" s="86"/>
      <c r="H21" s="86"/>
      <c r="I21" s="86"/>
      <c r="J21" s="86"/>
      <c r="K21" s="86"/>
      <c r="L21" s="86"/>
      <c r="M21" s="86"/>
      <c r="N21" s="340"/>
      <c r="O21" s="320"/>
      <c r="P21" s="59"/>
      <c r="Q21" s="320"/>
    </row>
    <row r="22" spans="1:17" ht="9" customHeight="1" x14ac:dyDescent="0.25">
      <c r="A22" s="11"/>
      <c r="B22" s="130" t="str">
        <f>IF(ISBLANK(C22),"",IF(ISERR(SEARCH(C22&amp;"\","&lt;B&gt;\&lt;1&gt;\&lt;2&gt;\&lt;3&gt;\")),IF(AND(NOT(ISBLANK(#REF!)),#REF!&lt;=3),#REF!,""),
IF(SEARCH(C22&amp;"\","&lt;B&gt;\&lt;1&gt;\&lt;2&gt;\&lt;3&gt;\")=1,0,IF(SEARCH(C22&amp;"\","&lt;B&gt;\&lt;1&gt;\&lt;2&gt;\&lt;3&gt;\")=5,1,IF(SEARCH(C22&amp;"\","&lt;B&gt;\&lt;1&gt;\&lt;2&gt;\&lt;3&gt;\")=9,2,IF(SEARCH(C22&amp;"\","&lt;B&gt;\&lt;1&gt;\&lt;2&gt;\&lt;3&gt;\")=13,3,""))))))</f>
        <v/>
      </c>
      <c r="C22" s="138"/>
      <c r="D22" s="151"/>
      <c r="E22" s="133"/>
      <c r="F22" s="140"/>
      <c r="G22" s="140"/>
      <c r="H22" s="140"/>
      <c r="I22" s="140"/>
      <c r="J22" s="140"/>
      <c r="K22" s="141"/>
      <c r="L22" s="140"/>
      <c r="M22" s="140"/>
      <c r="N22" s="324"/>
      <c r="O22" s="142"/>
      <c r="P22" s="143"/>
      <c r="Q22" s="142"/>
    </row>
    <row r="23" spans="1:17" x14ac:dyDescent="0.25">
      <c r="A23" s="11"/>
      <c r="B23" s="144" t="str">
        <f t="shared" ref="B23:B24" si="3">IF(ISBLANK(C23),"",IF(ISERR(SEARCH(C23&amp;"\","&lt;B&gt;\&lt;1&gt;\&lt;2&gt;\&lt;3&gt;\")),IF(AND(NOT(ISBLANK(B22)),B22&lt;=3),B22,""),
IF(SEARCH(C23&amp;"\","&lt;B&gt;\&lt;1&gt;\&lt;2&gt;\&lt;3&gt;\")=1,0,IF(SEARCH(C23&amp;"\","&lt;B&gt;\&lt;1&gt;\&lt;2&gt;\&lt;3&gt;\")=5,1,IF(SEARCH(C23&amp;"\","&lt;B&gt;\&lt;1&gt;\&lt;2&gt;\&lt;3&gt;\")=9,2,IF(SEARCH(C23&amp;"\","&lt;B&gt;\&lt;1&gt;\&lt;2&gt;\&lt;3&gt;\")=13,3,""))))))</f>
        <v/>
      </c>
      <c r="C23" s="145"/>
      <c r="D23" s="19" t="str">
        <f>'Quadro Geral'!B7</f>
        <v>1.3 Exercício da liderança</v>
      </c>
      <c r="E23" s="146"/>
      <c r="F23" s="357">
        <f>(F24*20+G24*10+H24*10+J24*30+K24*15+L24*15)/100</f>
        <v>0</v>
      </c>
      <c r="G23" s="358"/>
      <c r="H23" s="358"/>
      <c r="I23" s="358"/>
      <c r="J23" s="358"/>
      <c r="K23" s="358"/>
      <c r="L23" s="358"/>
      <c r="M23" s="359"/>
      <c r="N23" s="338"/>
      <c r="O23" s="147"/>
      <c r="P23" s="148"/>
      <c r="Q23" s="147"/>
    </row>
    <row r="24" spans="1:17" ht="17.100000000000001" customHeight="1" x14ac:dyDescent="0.25">
      <c r="A24" s="11"/>
      <c r="B24" s="123" t="str">
        <f t="shared" si="3"/>
        <v/>
      </c>
      <c r="C24" s="124"/>
      <c r="D24" s="111">
        <f>IF(SUM(A25:A33)&lt;=0,0,COUNTIF(K25:K33,"&lt;&gt;")/SUM(A25:A33))</f>
        <v>0</v>
      </c>
      <c r="E24" s="318" t="s">
        <v>203</v>
      </c>
      <c r="F24" s="114">
        <f>(COUNTIFS($A24:$A33,"&gt;0",$C24:$C33,"=PG",F24:F33,"=1")*Capa!$G$14+COUNTIFS($A24:$A33,"&gt;0",$C24:$C33,"=PG",F24:F33,"=2")*Capa!$H$14+COUNTIFS($A24:$A33,"&gt;0",$C24:$C33,"=PG",F24:F33,"=3")*Capa!$I$14+COUNTIFS($A24:$A33,"&gt;0",$C24:$C33,"=PG",F24:F33,"=4")*Capa!$J$14)/(COUNTIFS($A24:$A33,"&gt;0",$C24:$C33,"=PG")*100)</f>
        <v>0</v>
      </c>
      <c r="G24" s="114">
        <f>(COUNTIFS($A24:$A33,"&gt;0",$C24:$C33,"=PG",G24:G33,"=1")*Capa!$G$14+COUNTIFS($A24:$A33,"&gt;0",$C24:$C33,"=PG",G24:G33,"=2")*Capa!$H$14+COUNTIFS($A24:$A33,"&gt;0",$C24:$C33,"=PG",G24:G33,"=3")*Capa!$I$14+COUNTIFS($A24:$A33,"&gt;0",$C24:$C33,"=PG",G24:G33,"=4")*Capa!$J$14)/(COUNTIFS($A24:$A33,"&gt;0",$C24:$C33,"=PG")*100)</f>
        <v>0</v>
      </c>
      <c r="H24" s="114">
        <f>(COUNTIFS($A24:$A33,"&gt;0",$C24:$C33,"=PG",H24:H33,"=1")*Capa!$G$14+COUNTIFS($A24:$A33,"&gt;0",$C24:$C33,"=PG",H24:H33,"=2")*Capa!$H$14+COUNTIFS($A24:$A33,"&gt;0",$C24:$C33,"=PG",H24:H33,"=3")*Capa!$I$14+COUNTIFS($A24:$A33,"&gt;0",$C24:$C33,"=PG",H24:H33,"=4")*Capa!$J$14)/(COUNTIFS($A24:$A33,"&gt;0",$C24:$C33,"=PG")*100)</f>
        <v>0</v>
      </c>
      <c r="I24" s="315">
        <f>COUNTIFS($A25:$A32,"&gt;0",I25:I32,"&gt;0")</f>
        <v>0</v>
      </c>
      <c r="J24" s="114">
        <f>(COUNTIFS($A24:$A33,"&gt;0",$C24:$C33,"=PG",J24:J33,"=1")*Capa!$G$14+COUNTIFS($A24:$A33,"&gt;0",$C24:$C33,"=PG",J24:J33,"=2")*Capa!$H$14+COUNTIFS($A24:$A33,"&gt;0",$C24:$C33,"=PG",J24:J33,"=3")*Capa!$I$14+COUNTIFS($A24:$A33,"&gt;0",$C24:$C33,"=PG",J24:J33,"=4")*Capa!$J$14)/(COUNTIFS($A24:$A33,"&gt;0",$C24:$C33,"=PG")*100)</f>
        <v>0</v>
      </c>
      <c r="K24" s="114">
        <f>(COUNTIFS($A24:$A33,"&gt;0",$C24:$C33,"=PG",K24:K33,"=1")*Capa!$G$14+COUNTIFS($A24:$A33,"&gt;0",$C24:$C33,"=PG",K24:K33,"=2")*Capa!$H$14+COUNTIFS($A24:$A33,"&gt;0",$C24:$C33,"=PG",K24:K33,"=3")*Capa!$I$14+COUNTIFS($A24:$A33,"&gt;0",$C24:$C33,"=PG",K24:K33,"=4")*Capa!$J$14)/(COUNTIFS($A24:$A33,"&gt;0",$C24:$C33,"=PG")*100)</f>
        <v>0</v>
      </c>
      <c r="L24" s="114">
        <f>(COUNTIFS($A24:$A33,"&gt;0",$C24:$C33,"=PG",L24:L33,"=1")*Capa!$G$14+COUNTIFS($A24:$A33,"&gt;0",$C24:$C33,"=PG",L24:L33,"=2")*Capa!$H$14+COUNTIFS($A24:$A33,"&gt;0",$C24:$C33,"=PG",L24:L33,"=3")*Capa!$I$14+COUNTIFS($A24:$A33,"&gt;0",$C24:$C33,"=PG",L24:L33,"=4")*Capa!$J$14)/(COUNTIFS($A24:$A33,"&gt;0",$C24:$C33,"=PG")*100)</f>
        <v>0</v>
      </c>
      <c r="M24" s="315">
        <f>COUNTIFS($A25:$A32,"&gt;0",M25:M32,"&gt;0")</f>
        <v>0</v>
      </c>
      <c r="N24" s="315"/>
      <c r="O24" s="13"/>
      <c r="P24" s="63"/>
      <c r="Q24" s="13"/>
    </row>
    <row r="25" spans="1:17" ht="33.75" x14ac:dyDescent="0.25">
      <c r="A25" s="11">
        <f>IF(Capa!$B$6&gt;=B25,1,0)</f>
        <v>0</v>
      </c>
      <c r="B25" s="9">
        <v>1</v>
      </c>
      <c r="C25" s="8" t="s">
        <v>24</v>
      </c>
      <c r="D25" s="328" t="s">
        <v>108</v>
      </c>
      <c r="E25" s="329" t="s">
        <v>199</v>
      </c>
      <c r="F25" s="86"/>
      <c r="G25" s="86"/>
      <c r="H25" s="86"/>
      <c r="I25" s="86"/>
      <c r="J25" s="86"/>
      <c r="K25" s="86"/>
      <c r="L25" s="86"/>
      <c r="M25" s="86"/>
      <c r="N25" s="340"/>
      <c r="O25" s="320"/>
      <c r="P25" s="59"/>
      <c r="Q25" s="320"/>
    </row>
    <row r="26" spans="1:17" ht="33.75" x14ac:dyDescent="0.25">
      <c r="A26" s="11">
        <v>1</v>
      </c>
      <c r="B26" s="9">
        <v>2</v>
      </c>
      <c r="C26" s="8" t="s">
        <v>24</v>
      </c>
      <c r="D26" s="328" t="s">
        <v>194</v>
      </c>
      <c r="E26" s="329" t="s">
        <v>200</v>
      </c>
      <c r="F26" s="86"/>
      <c r="G26" s="86"/>
      <c r="H26" s="86"/>
      <c r="I26" s="86"/>
      <c r="J26" s="86"/>
      <c r="K26" s="86"/>
      <c r="L26" s="86"/>
      <c r="M26" s="86"/>
      <c r="N26" s="340"/>
      <c r="O26" s="320"/>
      <c r="P26" s="59"/>
      <c r="Q26" s="320"/>
    </row>
    <row r="27" spans="1:17" ht="56.25" x14ac:dyDescent="0.25">
      <c r="A27" s="11">
        <f>IF(Capa!$B$6&gt;=B27,1,0)</f>
        <v>1</v>
      </c>
      <c r="B27" s="9">
        <v>0</v>
      </c>
      <c r="C27" s="8" t="s">
        <v>24</v>
      </c>
      <c r="D27" s="328" t="s">
        <v>252</v>
      </c>
      <c r="E27" s="329" t="s">
        <v>253</v>
      </c>
      <c r="F27" s="86"/>
      <c r="G27" s="86"/>
      <c r="H27" s="86"/>
      <c r="I27" s="86"/>
      <c r="J27" s="86"/>
      <c r="K27" s="86"/>
      <c r="L27" s="86"/>
      <c r="M27" s="86"/>
      <c r="N27" s="340"/>
      <c r="O27" s="320"/>
      <c r="P27" s="59"/>
      <c r="Q27" s="320"/>
    </row>
    <row r="28" spans="1:17" ht="25.5" x14ac:dyDescent="0.25">
      <c r="A28" s="11">
        <f>IF(Capa!$B$6&gt;=B28,1,0)</f>
        <v>0</v>
      </c>
      <c r="B28" s="9">
        <v>1</v>
      </c>
      <c r="C28" s="8" t="s">
        <v>24</v>
      </c>
      <c r="D28" s="328" t="s">
        <v>254</v>
      </c>
      <c r="E28" s="329" t="s">
        <v>255</v>
      </c>
      <c r="F28" s="86"/>
      <c r="G28" s="86"/>
      <c r="H28" s="86"/>
      <c r="I28" s="86"/>
      <c r="J28" s="86"/>
      <c r="K28" s="86"/>
      <c r="L28" s="86"/>
      <c r="M28" s="86"/>
      <c r="N28" s="340"/>
      <c r="O28" s="320"/>
      <c r="P28" s="59"/>
      <c r="Q28" s="320"/>
    </row>
    <row r="29" spans="1:17" ht="25.5" x14ac:dyDescent="0.25">
      <c r="A29" s="11">
        <f>IF(Capa!$B$6&gt;=B29,1,0)</f>
        <v>0</v>
      </c>
      <c r="B29" s="9">
        <v>3</v>
      </c>
      <c r="C29" s="8" t="s">
        <v>24</v>
      </c>
      <c r="D29" s="328" t="s">
        <v>256</v>
      </c>
      <c r="E29" s="329" t="s">
        <v>237</v>
      </c>
      <c r="F29" s="86"/>
      <c r="G29" s="86"/>
      <c r="H29" s="86"/>
      <c r="I29" s="86"/>
      <c r="J29" s="86"/>
      <c r="K29" s="86"/>
      <c r="L29" s="86"/>
      <c r="M29" s="86"/>
      <c r="N29" s="340"/>
      <c r="O29" s="320"/>
      <c r="P29" s="59"/>
      <c r="Q29" s="320"/>
    </row>
    <row r="30" spans="1:17" ht="38.25" x14ac:dyDescent="0.25">
      <c r="A30" s="11">
        <f>IF(Capa!$B$6&gt;=B30,1,0)</f>
        <v>0</v>
      </c>
      <c r="B30" s="9">
        <v>2</v>
      </c>
      <c r="C30" s="8" t="s">
        <v>24</v>
      </c>
      <c r="D30" s="328" t="s">
        <v>257</v>
      </c>
      <c r="E30" s="329" t="s">
        <v>201</v>
      </c>
      <c r="F30" s="86"/>
      <c r="G30" s="86"/>
      <c r="H30" s="86"/>
      <c r="I30" s="86"/>
      <c r="J30" s="86"/>
      <c r="K30" s="86"/>
      <c r="L30" s="86"/>
      <c r="M30" s="86"/>
      <c r="N30" s="340"/>
      <c r="O30" s="320"/>
      <c r="P30" s="59"/>
      <c r="Q30" s="320"/>
    </row>
    <row r="31" spans="1:17" ht="38.25" x14ac:dyDescent="0.25">
      <c r="A31" s="11">
        <f>IF(Capa!$B$6&gt;=B31,1,0)</f>
        <v>1</v>
      </c>
      <c r="B31" s="9">
        <v>0</v>
      </c>
      <c r="C31" s="8" t="s">
        <v>24</v>
      </c>
      <c r="D31" s="328" t="s">
        <v>258</v>
      </c>
      <c r="E31" s="329" t="s">
        <v>259</v>
      </c>
      <c r="F31" s="86"/>
      <c r="G31" s="86"/>
      <c r="H31" s="86"/>
      <c r="I31" s="86"/>
      <c r="J31" s="86"/>
      <c r="K31" s="86"/>
      <c r="L31" s="86"/>
      <c r="M31" s="86"/>
      <c r="N31" s="340"/>
      <c r="O31" s="320"/>
      <c r="P31" s="59"/>
      <c r="Q31" s="320"/>
    </row>
    <row r="32" spans="1:17" ht="25.5" x14ac:dyDescent="0.25">
      <c r="A32" s="11">
        <f>IF(Capa!$B$6&gt;=B32,1,0)</f>
        <v>1</v>
      </c>
      <c r="B32" s="9">
        <v>0</v>
      </c>
      <c r="C32" s="8" t="s">
        <v>24</v>
      </c>
      <c r="D32" s="328" t="s">
        <v>260</v>
      </c>
      <c r="E32" s="329" t="s">
        <v>202</v>
      </c>
      <c r="F32" s="86"/>
      <c r="G32" s="86"/>
      <c r="H32" s="86"/>
      <c r="I32" s="86"/>
      <c r="J32" s="86"/>
      <c r="K32" s="86"/>
      <c r="L32" s="86"/>
      <c r="M32" s="86"/>
      <c r="N32" s="340"/>
      <c r="O32" s="320"/>
      <c r="P32" s="59"/>
      <c r="Q32" s="320"/>
    </row>
    <row r="33" spans="1:17" ht="21" customHeight="1" x14ac:dyDescent="0.25">
      <c r="A33" s="11"/>
      <c r="B33" s="9" t="str">
        <f>IF(ISBLANK(C33),"",IF(ISERR(SEARCH(C33&amp;"\","&lt;B&gt;\&lt;1&gt;\&lt;2&gt;\&lt;3&gt;\")),IF(AND(NOT(ISBLANK(#REF!)),#REF!&lt;=3),#REF!,""),
IF(SEARCH(C33&amp;"\","&lt;B&gt;\&lt;1&gt;\&lt;2&gt;\&lt;3&gt;\")=1,0,IF(SEARCH(C33&amp;"\","&lt;B&gt;\&lt;1&gt;\&lt;2&gt;\&lt;3&gt;\")=5,1,IF(SEARCH(C33&amp;"\","&lt;B&gt;\&lt;1&gt;\&lt;2&gt;\&lt;3&gt;\")=9,2,IF(SEARCH(C33&amp;"\","&lt;B&gt;\&lt;1&gt;\&lt;2&gt;\&lt;3&gt;\")=13,3,""))))))</f>
        <v/>
      </c>
      <c r="C33" s="8"/>
      <c r="D33" s="4"/>
      <c r="E33" s="64"/>
      <c r="F33" s="65"/>
      <c r="G33" s="65"/>
      <c r="H33" s="65"/>
      <c r="I33" s="65"/>
      <c r="J33" s="65"/>
      <c r="K33" s="66"/>
      <c r="L33" s="65"/>
      <c r="M33" s="65"/>
      <c r="N33" s="65"/>
      <c r="O33" s="66"/>
      <c r="P33" s="152"/>
      <c r="Q33" s="66"/>
    </row>
    <row r="34" spans="1:17" s="42" customFormat="1" x14ac:dyDescent="0.25">
      <c r="A34" s="45"/>
      <c r="B34" s="46"/>
      <c r="C34" s="47"/>
      <c r="D34" s="48"/>
      <c r="E34" s="49"/>
      <c r="F34" s="67"/>
      <c r="G34" s="67"/>
      <c r="H34" s="67"/>
      <c r="I34" s="67"/>
      <c r="J34" s="67"/>
      <c r="L34" s="67"/>
      <c r="M34" s="67"/>
      <c r="N34" s="67"/>
      <c r="P34" s="68"/>
    </row>
    <row r="35" spans="1:17" s="42" customFormat="1" x14ac:dyDescent="0.25">
      <c r="A35" s="45"/>
      <c r="B35" s="46"/>
      <c r="C35" s="47"/>
      <c r="D35" s="48"/>
      <c r="E35" s="49"/>
      <c r="F35" s="67"/>
      <c r="G35" s="67"/>
      <c r="H35" s="67"/>
      <c r="I35" s="67"/>
      <c r="J35" s="67"/>
      <c r="L35" s="67"/>
      <c r="M35" s="67"/>
      <c r="N35" s="67"/>
      <c r="P35" s="68"/>
    </row>
    <row r="36" spans="1:17" s="42" customFormat="1" x14ac:dyDescent="0.25">
      <c r="A36" s="45"/>
      <c r="B36" s="46"/>
      <c r="C36" s="47"/>
      <c r="D36" s="48"/>
      <c r="E36" s="49"/>
      <c r="F36" s="67"/>
      <c r="G36" s="67"/>
      <c r="H36" s="67"/>
      <c r="I36" s="67"/>
      <c r="J36" s="67"/>
      <c r="L36" s="67"/>
      <c r="M36" s="67"/>
      <c r="N36" s="67"/>
      <c r="P36" s="68"/>
    </row>
    <row r="37" spans="1:17" s="42" customFormat="1" x14ac:dyDescent="0.25">
      <c r="A37" s="45"/>
      <c r="B37" s="46"/>
      <c r="C37" s="47"/>
      <c r="D37" s="48"/>
      <c r="E37" s="49"/>
      <c r="F37" s="67"/>
      <c r="G37" s="67"/>
      <c r="H37" s="67"/>
      <c r="I37" s="67"/>
      <c r="J37" s="67"/>
      <c r="L37" s="67"/>
      <c r="M37" s="67"/>
      <c r="N37" s="67"/>
      <c r="P37" s="68"/>
    </row>
    <row r="38" spans="1:17" s="42" customFormat="1" x14ac:dyDescent="0.25">
      <c r="A38" s="45"/>
      <c r="B38" s="46"/>
      <c r="C38" s="47"/>
      <c r="D38" s="48"/>
      <c r="E38" s="49"/>
      <c r="F38" s="67"/>
      <c r="G38" s="67"/>
      <c r="H38" s="67"/>
      <c r="I38" s="67"/>
      <c r="J38" s="67"/>
      <c r="L38" s="67"/>
      <c r="M38" s="67"/>
      <c r="N38" s="67"/>
      <c r="P38" s="68"/>
    </row>
    <row r="39" spans="1:17" s="42" customFormat="1" x14ac:dyDescent="0.25">
      <c r="A39" s="45"/>
      <c r="B39" s="46"/>
      <c r="C39" s="47"/>
      <c r="D39" s="48"/>
      <c r="E39" s="49"/>
      <c r="F39" s="67"/>
      <c r="G39" s="67"/>
      <c r="H39" s="67"/>
      <c r="I39" s="67"/>
      <c r="J39" s="67"/>
      <c r="L39" s="67"/>
      <c r="M39" s="67"/>
      <c r="N39" s="67"/>
      <c r="P39" s="68"/>
    </row>
    <row r="40" spans="1:17" s="42" customFormat="1" x14ac:dyDescent="0.25">
      <c r="A40" s="45"/>
      <c r="B40" s="46"/>
      <c r="C40" s="47"/>
      <c r="D40" s="48"/>
      <c r="E40" s="49"/>
      <c r="F40" s="67"/>
      <c r="G40" s="67"/>
      <c r="H40" s="67"/>
      <c r="I40" s="67"/>
      <c r="J40" s="67"/>
      <c r="L40" s="67"/>
      <c r="M40" s="67"/>
      <c r="N40" s="67"/>
      <c r="P40" s="68"/>
    </row>
    <row r="41" spans="1:17" s="42" customFormat="1" x14ac:dyDescent="0.25">
      <c r="A41" s="45"/>
      <c r="B41" s="46"/>
      <c r="C41" s="47"/>
      <c r="D41" s="48"/>
      <c r="E41" s="49"/>
      <c r="F41" s="67"/>
      <c r="G41" s="67"/>
      <c r="H41" s="67"/>
      <c r="I41" s="67"/>
      <c r="J41" s="67"/>
      <c r="L41" s="67"/>
      <c r="M41" s="67"/>
      <c r="N41" s="67"/>
      <c r="P41" s="68"/>
    </row>
    <row r="42" spans="1:17" s="42" customFormat="1" x14ac:dyDescent="0.25">
      <c r="A42" s="45"/>
      <c r="B42" s="46"/>
      <c r="C42" s="47"/>
      <c r="D42" s="48"/>
      <c r="E42" s="49"/>
      <c r="F42" s="67"/>
      <c r="G42" s="67"/>
      <c r="H42" s="67"/>
      <c r="I42" s="67"/>
      <c r="J42" s="67"/>
      <c r="L42" s="67"/>
      <c r="M42" s="67"/>
      <c r="N42" s="67"/>
      <c r="P42" s="68"/>
    </row>
    <row r="43" spans="1:17" s="42" customFormat="1" x14ac:dyDescent="0.25">
      <c r="A43" s="45"/>
      <c r="B43" s="46"/>
      <c r="C43" s="47"/>
      <c r="D43" s="48"/>
      <c r="E43" s="49"/>
      <c r="F43" s="67"/>
      <c r="G43" s="67"/>
      <c r="H43" s="67"/>
      <c r="I43" s="67"/>
      <c r="J43" s="67"/>
      <c r="L43" s="67"/>
      <c r="M43" s="67"/>
      <c r="N43" s="67"/>
      <c r="P43" s="68"/>
    </row>
    <row r="44" spans="1:17" s="42" customFormat="1" x14ac:dyDescent="0.25">
      <c r="A44" s="45"/>
      <c r="B44" s="46"/>
      <c r="C44" s="47"/>
      <c r="D44" s="48"/>
      <c r="E44" s="49"/>
      <c r="F44" s="67"/>
      <c r="G44" s="67"/>
      <c r="H44" s="67"/>
      <c r="I44" s="67"/>
      <c r="J44" s="67"/>
      <c r="L44" s="67"/>
      <c r="M44" s="67"/>
      <c r="N44" s="67"/>
      <c r="P44" s="68"/>
    </row>
    <row r="45" spans="1:17" s="42" customFormat="1" x14ac:dyDescent="0.25">
      <c r="A45" s="45"/>
      <c r="B45" s="46"/>
      <c r="C45" s="47"/>
      <c r="D45" s="48"/>
      <c r="E45" s="49"/>
      <c r="F45" s="67"/>
      <c r="G45" s="67"/>
      <c r="H45" s="67"/>
      <c r="I45" s="67"/>
      <c r="J45" s="67"/>
      <c r="L45" s="67"/>
      <c r="M45" s="67"/>
      <c r="N45" s="67"/>
      <c r="P45" s="68"/>
    </row>
    <row r="46" spans="1:17" s="42" customFormat="1" x14ac:dyDescent="0.25">
      <c r="A46" s="45"/>
      <c r="B46" s="46"/>
      <c r="C46" s="47"/>
      <c r="D46" s="48"/>
      <c r="E46" s="49"/>
      <c r="F46" s="67"/>
      <c r="G46" s="67"/>
      <c r="H46" s="67"/>
      <c r="I46" s="67"/>
      <c r="J46" s="67"/>
      <c r="L46" s="67"/>
      <c r="M46" s="67"/>
      <c r="N46" s="67"/>
      <c r="P46" s="68"/>
    </row>
    <row r="47" spans="1:17" s="42" customFormat="1" x14ac:dyDescent="0.25">
      <c r="A47" s="45"/>
      <c r="B47" s="46"/>
      <c r="C47" s="47"/>
      <c r="D47" s="48"/>
      <c r="E47" s="49"/>
      <c r="F47" s="67"/>
      <c r="G47" s="67"/>
      <c r="H47" s="67"/>
      <c r="I47" s="67"/>
      <c r="J47" s="67"/>
      <c r="L47" s="67"/>
      <c r="M47" s="67"/>
      <c r="N47" s="67"/>
      <c r="P47" s="68"/>
    </row>
    <row r="48" spans="1:17" s="42" customFormat="1" x14ac:dyDescent="0.25">
      <c r="A48" s="45"/>
      <c r="B48" s="46"/>
      <c r="C48" s="47"/>
      <c r="D48" s="48"/>
      <c r="E48" s="49"/>
      <c r="F48" s="67"/>
      <c r="G48" s="67"/>
      <c r="H48" s="67"/>
      <c r="I48" s="67"/>
      <c r="J48" s="67"/>
      <c r="L48" s="67"/>
      <c r="M48" s="67"/>
      <c r="N48" s="67"/>
      <c r="P48" s="68"/>
    </row>
    <row r="49" spans="1:16" s="42" customFormat="1" x14ac:dyDescent="0.25">
      <c r="A49" s="45"/>
      <c r="B49" s="46"/>
      <c r="C49" s="47"/>
      <c r="D49" s="48"/>
      <c r="E49" s="49"/>
      <c r="F49" s="67"/>
      <c r="G49" s="67"/>
      <c r="H49" s="67"/>
      <c r="I49" s="67"/>
      <c r="J49" s="67"/>
      <c r="L49" s="67"/>
      <c r="M49" s="67"/>
      <c r="N49" s="67"/>
      <c r="P49" s="68"/>
    </row>
    <row r="50" spans="1:16" s="42" customFormat="1" x14ac:dyDescent="0.25">
      <c r="A50" s="45"/>
      <c r="B50" s="46"/>
      <c r="C50" s="47"/>
      <c r="D50" s="48"/>
      <c r="E50" s="49"/>
      <c r="F50" s="67"/>
      <c r="G50" s="67"/>
      <c r="H50" s="67"/>
      <c r="I50" s="67"/>
      <c r="J50" s="67"/>
      <c r="L50" s="67"/>
      <c r="M50" s="67"/>
      <c r="N50" s="67"/>
      <c r="P50" s="68"/>
    </row>
    <row r="51" spans="1:16" s="42" customFormat="1" x14ac:dyDescent="0.25">
      <c r="A51" s="45"/>
      <c r="B51" s="46"/>
      <c r="C51" s="47"/>
      <c r="D51" s="48"/>
      <c r="E51" s="49"/>
      <c r="F51" s="67"/>
      <c r="G51" s="67"/>
      <c r="H51" s="67"/>
      <c r="I51" s="67"/>
      <c r="J51" s="67"/>
      <c r="L51" s="67"/>
      <c r="M51" s="67"/>
      <c r="N51" s="67"/>
      <c r="P51" s="68"/>
    </row>
    <row r="52" spans="1:16" s="42" customFormat="1" x14ac:dyDescent="0.25">
      <c r="A52" s="45"/>
      <c r="B52" s="46"/>
      <c r="C52" s="47"/>
      <c r="D52" s="48"/>
      <c r="E52" s="49"/>
      <c r="F52" s="67"/>
      <c r="G52" s="67"/>
      <c r="H52" s="67"/>
      <c r="I52" s="67"/>
      <c r="J52" s="67"/>
      <c r="L52" s="67"/>
      <c r="M52" s="67"/>
      <c r="N52" s="67"/>
      <c r="P52" s="68"/>
    </row>
    <row r="53" spans="1:16" s="42" customFormat="1" x14ac:dyDescent="0.25">
      <c r="A53" s="45"/>
      <c r="B53" s="46"/>
      <c r="C53" s="47"/>
      <c r="D53" s="48"/>
      <c r="E53" s="49"/>
      <c r="F53" s="67"/>
      <c r="G53" s="67"/>
      <c r="H53" s="67"/>
      <c r="I53" s="67"/>
      <c r="J53" s="67"/>
      <c r="L53" s="67"/>
      <c r="M53" s="67"/>
      <c r="N53" s="67"/>
      <c r="P53" s="68"/>
    </row>
    <row r="54" spans="1:16" s="42" customFormat="1" x14ac:dyDescent="0.25">
      <c r="A54" s="45"/>
      <c r="B54" s="46"/>
      <c r="C54" s="47"/>
      <c r="D54" s="48"/>
      <c r="E54" s="49"/>
      <c r="F54" s="67"/>
      <c r="G54" s="67"/>
      <c r="H54" s="67"/>
      <c r="I54" s="67"/>
      <c r="J54" s="67"/>
      <c r="L54" s="67"/>
      <c r="M54" s="67"/>
      <c r="N54" s="67"/>
      <c r="P54" s="68"/>
    </row>
    <row r="55" spans="1:16" s="42" customFormat="1" x14ac:dyDescent="0.25">
      <c r="A55" s="45"/>
      <c r="B55" s="46"/>
      <c r="C55" s="47"/>
      <c r="D55" s="48"/>
      <c r="E55" s="49"/>
      <c r="F55" s="67"/>
      <c r="G55" s="67"/>
      <c r="H55" s="67"/>
      <c r="I55" s="67"/>
      <c r="J55" s="67"/>
      <c r="L55" s="67"/>
      <c r="M55" s="67"/>
      <c r="N55" s="67"/>
      <c r="P55" s="68"/>
    </row>
    <row r="56" spans="1:16" s="42" customFormat="1" x14ac:dyDescent="0.25">
      <c r="A56" s="45"/>
      <c r="B56" s="46"/>
      <c r="C56" s="47"/>
      <c r="D56" s="48"/>
      <c r="E56" s="49"/>
      <c r="F56" s="67"/>
      <c r="G56" s="67"/>
      <c r="H56" s="67"/>
      <c r="I56" s="67"/>
      <c r="J56" s="67"/>
      <c r="L56" s="67"/>
      <c r="M56" s="67"/>
      <c r="N56" s="67"/>
      <c r="P56" s="68"/>
    </row>
    <row r="57" spans="1:16" s="42" customFormat="1" x14ac:dyDescent="0.25">
      <c r="A57" s="45"/>
      <c r="B57" s="46"/>
      <c r="C57" s="47"/>
      <c r="D57" s="48"/>
      <c r="E57" s="49"/>
      <c r="F57" s="67"/>
      <c r="G57" s="67"/>
      <c r="H57" s="67"/>
      <c r="I57" s="67"/>
      <c r="J57" s="67"/>
      <c r="L57" s="67"/>
      <c r="M57" s="67"/>
      <c r="N57" s="67"/>
      <c r="P57" s="68"/>
    </row>
    <row r="58" spans="1:16" s="42" customFormat="1" x14ac:dyDescent="0.25">
      <c r="A58" s="45"/>
      <c r="B58" s="46"/>
      <c r="C58" s="47"/>
      <c r="D58" s="48"/>
      <c r="E58" s="49"/>
      <c r="F58" s="67"/>
      <c r="G58" s="67"/>
      <c r="H58" s="67"/>
      <c r="I58" s="67"/>
      <c r="J58" s="67"/>
      <c r="L58" s="67"/>
      <c r="M58" s="67"/>
      <c r="N58" s="67"/>
      <c r="P58" s="68"/>
    </row>
    <row r="59" spans="1:16" s="42" customFormat="1" x14ac:dyDescent="0.25">
      <c r="A59" s="45"/>
      <c r="B59" s="46"/>
      <c r="C59" s="47"/>
      <c r="D59" s="48"/>
      <c r="E59" s="49"/>
      <c r="F59" s="67"/>
      <c r="G59" s="67"/>
      <c r="H59" s="67"/>
      <c r="I59" s="67"/>
      <c r="J59" s="67"/>
      <c r="L59" s="67"/>
      <c r="M59" s="67"/>
      <c r="N59" s="67"/>
      <c r="P59" s="68"/>
    </row>
    <row r="60" spans="1:16" s="42" customFormat="1" x14ac:dyDescent="0.25">
      <c r="A60" s="45"/>
      <c r="B60" s="46"/>
      <c r="C60" s="47"/>
      <c r="D60" s="48"/>
      <c r="E60" s="49"/>
      <c r="F60" s="67"/>
      <c r="G60" s="67"/>
      <c r="H60" s="67"/>
      <c r="I60" s="67"/>
      <c r="J60" s="67"/>
      <c r="L60" s="67"/>
      <c r="M60" s="67"/>
      <c r="N60" s="67"/>
      <c r="P60" s="68"/>
    </row>
    <row r="61" spans="1:16" s="42" customFormat="1" x14ac:dyDescent="0.25">
      <c r="A61" s="45"/>
      <c r="B61" s="46"/>
      <c r="C61" s="47"/>
      <c r="D61" s="48"/>
      <c r="E61" s="49"/>
      <c r="F61" s="67"/>
      <c r="G61" s="67"/>
      <c r="H61" s="67"/>
      <c r="I61" s="67"/>
      <c r="J61" s="67"/>
      <c r="L61" s="67"/>
      <c r="M61" s="67"/>
      <c r="N61" s="67"/>
      <c r="P61" s="68"/>
    </row>
    <row r="62" spans="1:16" s="42" customFormat="1" x14ac:dyDescent="0.25">
      <c r="A62" s="45"/>
      <c r="B62" s="46"/>
      <c r="C62" s="47"/>
      <c r="D62" s="48"/>
      <c r="E62" s="49"/>
      <c r="F62" s="67"/>
      <c r="G62" s="67"/>
      <c r="H62" s="67"/>
      <c r="I62" s="67"/>
      <c r="J62" s="67"/>
      <c r="L62" s="67"/>
      <c r="M62" s="67"/>
      <c r="N62" s="67"/>
      <c r="P62" s="68"/>
    </row>
    <row r="63" spans="1:16" s="42" customFormat="1" x14ac:dyDescent="0.25">
      <c r="A63" s="45"/>
      <c r="B63" s="46"/>
      <c r="C63" s="47"/>
      <c r="D63" s="48"/>
      <c r="E63" s="49"/>
      <c r="F63" s="67"/>
      <c r="G63" s="67"/>
      <c r="H63" s="67"/>
      <c r="I63" s="67"/>
      <c r="J63" s="67"/>
      <c r="L63" s="67"/>
      <c r="M63" s="67"/>
      <c r="N63" s="67"/>
      <c r="P63" s="68"/>
    </row>
    <row r="64" spans="1:16" s="42" customFormat="1" x14ac:dyDescent="0.25">
      <c r="A64" s="45"/>
      <c r="B64" s="46"/>
      <c r="C64" s="47"/>
      <c r="D64" s="48"/>
      <c r="E64" s="49"/>
      <c r="F64" s="67"/>
      <c r="G64" s="67"/>
      <c r="H64" s="67"/>
      <c r="I64" s="67"/>
      <c r="J64" s="67"/>
      <c r="L64" s="67"/>
      <c r="M64" s="67"/>
      <c r="N64" s="67"/>
      <c r="P64" s="68"/>
    </row>
    <row r="65" spans="1:16" s="42" customFormat="1" x14ac:dyDescent="0.25">
      <c r="A65" s="45"/>
      <c r="B65" s="46"/>
      <c r="C65" s="47"/>
      <c r="D65" s="48"/>
      <c r="E65" s="49"/>
      <c r="F65" s="67"/>
      <c r="G65" s="67"/>
      <c r="H65" s="67"/>
      <c r="I65" s="67"/>
      <c r="J65" s="67"/>
      <c r="L65" s="67"/>
      <c r="M65" s="67"/>
      <c r="N65" s="67"/>
      <c r="P65" s="68"/>
    </row>
    <row r="66" spans="1:16" s="42" customFormat="1" x14ac:dyDescent="0.25">
      <c r="A66" s="45"/>
      <c r="B66" s="46"/>
      <c r="C66" s="47"/>
      <c r="D66" s="48"/>
      <c r="E66" s="49"/>
      <c r="F66" s="67"/>
      <c r="G66" s="67"/>
      <c r="H66" s="67"/>
      <c r="I66" s="67"/>
      <c r="J66" s="67"/>
      <c r="L66" s="67"/>
      <c r="M66" s="67"/>
      <c r="N66" s="67"/>
      <c r="P66" s="68"/>
    </row>
    <row r="67" spans="1:16" s="42" customFormat="1" x14ac:dyDescent="0.25">
      <c r="A67" s="45"/>
      <c r="B67" s="46"/>
      <c r="C67" s="47"/>
      <c r="D67" s="48"/>
      <c r="E67" s="49"/>
      <c r="F67" s="67"/>
      <c r="G67" s="67"/>
      <c r="H67" s="67"/>
      <c r="I67" s="67"/>
      <c r="J67" s="67"/>
      <c r="L67" s="67"/>
      <c r="M67" s="67"/>
      <c r="N67" s="67"/>
      <c r="P67" s="68"/>
    </row>
    <row r="68" spans="1:16" s="42" customFormat="1" x14ac:dyDescent="0.25">
      <c r="A68" s="45"/>
      <c r="B68" s="46"/>
      <c r="C68" s="47"/>
      <c r="D68" s="48"/>
      <c r="E68" s="49"/>
      <c r="F68" s="67"/>
      <c r="G68" s="67"/>
      <c r="H68" s="67"/>
      <c r="I68" s="67"/>
      <c r="J68" s="67"/>
      <c r="L68" s="67"/>
      <c r="M68" s="67"/>
      <c r="N68" s="67"/>
      <c r="P68" s="68"/>
    </row>
    <row r="69" spans="1:16" s="42" customFormat="1" x14ac:dyDescent="0.25">
      <c r="A69" s="45"/>
      <c r="B69" s="46"/>
      <c r="C69" s="47"/>
      <c r="D69" s="48"/>
      <c r="E69" s="49"/>
      <c r="F69" s="67"/>
      <c r="G69" s="67"/>
      <c r="H69" s="67"/>
      <c r="I69" s="67"/>
      <c r="J69" s="67"/>
      <c r="L69" s="67"/>
      <c r="M69" s="67"/>
      <c r="N69" s="67"/>
      <c r="P69" s="68"/>
    </row>
    <row r="70" spans="1:16" s="42" customFormat="1" x14ac:dyDescent="0.25">
      <c r="A70" s="45"/>
      <c r="B70" s="46"/>
      <c r="C70" s="47"/>
      <c r="D70" s="48"/>
      <c r="E70" s="49"/>
      <c r="F70" s="67"/>
      <c r="G70" s="67"/>
      <c r="H70" s="67"/>
      <c r="I70" s="67"/>
      <c r="J70" s="67"/>
      <c r="L70" s="67"/>
      <c r="M70" s="67"/>
      <c r="N70" s="67"/>
      <c r="P70" s="68"/>
    </row>
    <row r="71" spans="1:16" s="42" customFormat="1" x14ac:dyDescent="0.25">
      <c r="A71" s="45"/>
      <c r="B71" s="46"/>
      <c r="C71" s="47"/>
      <c r="D71" s="48"/>
      <c r="E71" s="49"/>
      <c r="F71" s="67"/>
      <c r="G71" s="67"/>
      <c r="H71" s="67"/>
      <c r="I71" s="67"/>
      <c r="J71" s="67"/>
      <c r="L71" s="67"/>
      <c r="M71" s="67"/>
      <c r="N71" s="67"/>
      <c r="P71" s="68"/>
    </row>
    <row r="72" spans="1:16" s="42" customFormat="1" x14ac:dyDescent="0.25">
      <c r="A72" s="45"/>
      <c r="B72" s="46"/>
      <c r="C72" s="47"/>
      <c r="D72" s="48"/>
      <c r="E72" s="49"/>
      <c r="F72" s="67"/>
      <c r="G72" s="67"/>
      <c r="H72" s="67"/>
      <c r="I72" s="67"/>
      <c r="J72" s="67"/>
      <c r="L72" s="67"/>
      <c r="M72" s="67"/>
      <c r="N72" s="67"/>
      <c r="P72" s="68"/>
    </row>
    <row r="73" spans="1:16" s="42" customFormat="1" x14ac:dyDescent="0.25">
      <c r="A73" s="45"/>
      <c r="B73" s="46"/>
      <c r="C73" s="47"/>
      <c r="D73" s="48"/>
      <c r="E73" s="49"/>
      <c r="F73" s="67"/>
      <c r="G73" s="67"/>
      <c r="H73" s="67"/>
      <c r="I73" s="67"/>
      <c r="J73" s="67"/>
      <c r="L73" s="67"/>
      <c r="M73" s="67"/>
      <c r="N73" s="67"/>
      <c r="P73" s="68"/>
    </row>
    <row r="74" spans="1:16" s="42" customFormat="1" x14ac:dyDescent="0.25">
      <c r="A74" s="45"/>
      <c r="B74" s="46"/>
      <c r="C74" s="47"/>
      <c r="D74" s="48"/>
      <c r="E74" s="49"/>
      <c r="F74" s="67"/>
      <c r="G74" s="67"/>
      <c r="H74" s="67"/>
      <c r="I74" s="67"/>
      <c r="J74" s="67"/>
      <c r="L74" s="67"/>
      <c r="M74" s="67"/>
      <c r="N74" s="67"/>
      <c r="P74" s="68"/>
    </row>
    <row r="75" spans="1:16" s="42" customFormat="1" x14ac:dyDescent="0.25">
      <c r="A75" s="45"/>
      <c r="B75" s="46"/>
      <c r="C75" s="47"/>
      <c r="D75" s="48"/>
      <c r="E75" s="49"/>
      <c r="F75" s="67"/>
      <c r="G75" s="67"/>
      <c r="H75" s="67"/>
      <c r="I75" s="67"/>
      <c r="J75" s="67"/>
      <c r="L75" s="67"/>
      <c r="M75" s="67"/>
      <c r="N75" s="67"/>
      <c r="P75" s="68"/>
    </row>
    <row r="76" spans="1:16" s="42" customFormat="1" x14ac:dyDescent="0.25">
      <c r="A76" s="45"/>
      <c r="B76" s="46"/>
      <c r="C76" s="47"/>
      <c r="D76" s="48"/>
      <c r="E76" s="49"/>
      <c r="F76" s="67"/>
      <c r="G76" s="67"/>
      <c r="H76" s="67"/>
      <c r="I76" s="67"/>
      <c r="J76" s="67"/>
      <c r="L76" s="67"/>
      <c r="M76" s="67"/>
      <c r="N76" s="67"/>
      <c r="P76" s="68"/>
    </row>
    <row r="77" spans="1:16" s="42" customFormat="1" x14ac:dyDescent="0.25">
      <c r="A77" s="45"/>
      <c r="B77" s="46"/>
      <c r="C77" s="47"/>
      <c r="D77" s="48"/>
      <c r="E77" s="49"/>
      <c r="F77" s="67"/>
      <c r="G77" s="67"/>
      <c r="H77" s="67"/>
      <c r="I77" s="67"/>
      <c r="J77" s="67"/>
      <c r="L77" s="67"/>
      <c r="M77" s="67"/>
      <c r="N77" s="67"/>
      <c r="P77" s="68"/>
    </row>
    <row r="78" spans="1:16" s="42" customFormat="1" x14ac:dyDescent="0.25">
      <c r="A78" s="45"/>
      <c r="B78" s="46"/>
      <c r="C78" s="47"/>
      <c r="D78" s="48"/>
      <c r="E78" s="49"/>
      <c r="F78" s="67"/>
      <c r="G78" s="67"/>
      <c r="H78" s="67"/>
      <c r="I78" s="67"/>
      <c r="J78" s="67"/>
      <c r="L78" s="67"/>
      <c r="M78" s="67"/>
      <c r="N78" s="67"/>
      <c r="P78" s="68"/>
    </row>
    <row r="79" spans="1:16" s="42" customFormat="1" x14ac:dyDescent="0.25">
      <c r="A79" s="45"/>
      <c r="B79" s="46"/>
      <c r="C79" s="47"/>
      <c r="D79" s="48"/>
      <c r="E79" s="49"/>
      <c r="F79" s="67"/>
      <c r="G79" s="67"/>
      <c r="H79" s="67"/>
      <c r="I79" s="67"/>
      <c r="J79" s="67"/>
      <c r="L79" s="67"/>
      <c r="M79" s="67"/>
      <c r="N79" s="67"/>
      <c r="P79" s="68"/>
    </row>
    <row r="80" spans="1:16" s="42" customFormat="1" x14ac:dyDescent="0.25">
      <c r="A80" s="45"/>
      <c r="B80" s="46"/>
      <c r="C80" s="47"/>
      <c r="D80" s="48"/>
      <c r="E80" s="49"/>
      <c r="F80" s="67"/>
      <c r="G80" s="67"/>
      <c r="H80" s="67"/>
      <c r="I80" s="67"/>
      <c r="J80" s="67"/>
      <c r="L80" s="67"/>
      <c r="M80" s="67"/>
      <c r="N80" s="67"/>
      <c r="P80" s="68"/>
    </row>
    <row r="81" spans="1:16" s="42" customFormat="1" x14ac:dyDescent="0.25">
      <c r="A81" s="45"/>
      <c r="B81" s="46"/>
      <c r="C81" s="47"/>
      <c r="D81" s="48"/>
      <c r="E81" s="49"/>
      <c r="F81" s="67"/>
      <c r="G81" s="67"/>
      <c r="H81" s="67"/>
      <c r="I81" s="67"/>
      <c r="J81" s="67"/>
      <c r="L81" s="67"/>
      <c r="M81" s="67"/>
      <c r="N81" s="67"/>
      <c r="P81" s="68"/>
    </row>
    <row r="82" spans="1:16" s="42" customFormat="1" x14ac:dyDescent="0.25">
      <c r="A82" s="45"/>
      <c r="B82" s="46"/>
      <c r="C82" s="47"/>
      <c r="D82" s="48"/>
      <c r="E82" s="49"/>
      <c r="F82" s="67"/>
      <c r="G82" s="67"/>
      <c r="H82" s="67"/>
      <c r="I82" s="67"/>
      <c r="J82" s="67"/>
      <c r="L82" s="67"/>
      <c r="M82" s="67"/>
      <c r="N82" s="67"/>
      <c r="P82" s="68"/>
    </row>
    <row r="83" spans="1:16" s="42" customFormat="1" x14ac:dyDescent="0.25">
      <c r="A83" s="45"/>
      <c r="B83" s="46"/>
      <c r="C83" s="47"/>
      <c r="D83" s="48"/>
      <c r="E83" s="49"/>
      <c r="F83" s="67"/>
      <c r="G83" s="67"/>
      <c r="H83" s="67"/>
      <c r="I83" s="67"/>
      <c r="J83" s="67"/>
      <c r="L83" s="67"/>
      <c r="M83" s="67"/>
      <c r="N83" s="67"/>
      <c r="P83" s="68"/>
    </row>
    <row r="84" spans="1:16" s="42" customFormat="1" x14ac:dyDescent="0.25">
      <c r="A84" s="45"/>
      <c r="B84" s="46"/>
      <c r="C84" s="47"/>
      <c r="D84" s="48"/>
      <c r="E84" s="49"/>
      <c r="F84" s="67"/>
      <c r="G84" s="67"/>
      <c r="H84" s="67"/>
      <c r="I84" s="67"/>
      <c r="J84" s="67"/>
      <c r="L84" s="67"/>
      <c r="M84" s="67"/>
      <c r="N84" s="67"/>
      <c r="P84" s="68"/>
    </row>
    <row r="85" spans="1:16" s="42" customFormat="1" x14ac:dyDescent="0.25">
      <c r="A85" s="45"/>
      <c r="B85" s="46"/>
      <c r="C85" s="47"/>
      <c r="D85" s="48"/>
      <c r="E85" s="49"/>
      <c r="F85" s="67"/>
      <c r="G85" s="67"/>
      <c r="H85" s="67"/>
      <c r="I85" s="67"/>
      <c r="J85" s="67"/>
      <c r="L85" s="67"/>
      <c r="M85" s="67"/>
      <c r="N85" s="67"/>
      <c r="P85" s="68"/>
    </row>
    <row r="86" spans="1:16" s="42" customFormat="1" x14ac:dyDescent="0.25">
      <c r="A86" s="45"/>
      <c r="B86" s="46"/>
      <c r="C86" s="47"/>
      <c r="D86" s="48"/>
      <c r="E86" s="49"/>
      <c r="F86" s="67"/>
      <c r="G86" s="67"/>
      <c r="H86" s="67"/>
      <c r="I86" s="67"/>
      <c r="J86" s="67"/>
      <c r="L86" s="67"/>
      <c r="M86" s="67"/>
      <c r="N86" s="67"/>
      <c r="P86" s="68"/>
    </row>
  </sheetData>
  <sheetProtection algorithmName="SHA-512" hashValue="sLDVF4iYo7qaolnzYZqozIhWPznoK+dMXAZMiyh85ypcP2DN7O34j7yxR2tm7HB4QRLsGeB9NkLxbJ0Osg8CWA==" saltValue="9L58W1OfcgeEudBGysdjeA==" spinCount="100000" sheet="1" formatCells="0" formatColumns="0" formatRows="0"/>
  <mergeCells count="5">
    <mergeCell ref="F3:M3"/>
    <mergeCell ref="F14:M14"/>
    <mergeCell ref="F23:M23"/>
    <mergeCell ref="F1:M1"/>
    <mergeCell ref="F6:M6"/>
  </mergeCells>
  <conditionalFormatting sqref="D3">
    <cfRule type="dataBar" priority="1318">
      <dataBar>
        <cfvo type="num" val="0.1"/>
        <cfvo type="num" val="1"/>
        <color theme="9" tint="0.39997558519241921"/>
      </dataBar>
      <extLst>
        <ext xmlns:x14="http://schemas.microsoft.com/office/spreadsheetml/2009/9/main" uri="{B025F937-C7B1-47D3-B67F-A62EFF666E3E}">
          <x14:id>{EA30B70C-78C4-4BE5-A851-A97B1A6D2DAC}</x14:id>
        </ext>
      </extLst>
    </cfRule>
  </conditionalFormatting>
  <conditionalFormatting sqref="D7">
    <cfRule type="dataBar" priority="13">
      <dataBar>
        <cfvo type="num" val="0.1"/>
        <cfvo type="num" val="1"/>
        <color theme="9" tint="0.39997558519241921"/>
      </dataBar>
      <extLst>
        <ext xmlns:x14="http://schemas.microsoft.com/office/spreadsheetml/2009/9/main" uri="{B025F937-C7B1-47D3-B67F-A62EFF666E3E}">
          <x14:id>{97E031E8-A28B-4690-BA71-560126D2CBD6}</x14:id>
        </ext>
      </extLst>
    </cfRule>
  </conditionalFormatting>
  <conditionalFormatting sqref="D8:D12">
    <cfRule type="expression" dxfId="48" priority="9">
      <formula>AND(A8&lt;&gt;1,ISNUMBER(B8),OR(ISNUMBER(C8),C8="PG"))</formula>
    </cfRule>
  </conditionalFormatting>
  <conditionalFormatting sqref="D15">
    <cfRule type="dataBar" priority="12">
      <dataBar>
        <cfvo type="num" val="0.1"/>
        <cfvo type="num" val="1"/>
        <color theme="9" tint="0.39997558519241921"/>
      </dataBar>
      <extLst>
        <ext xmlns:x14="http://schemas.microsoft.com/office/spreadsheetml/2009/9/main" uri="{B025F937-C7B1-47D3-B67F-A62EFF666E3E}">
          <x14:id>{E48461CF-28F8-414F-BF19-4E2A2E857D18}</x14:id>
        </ext>
      </extLst>
    </cfRule>
  </conditionalFormatting>
  <conditionalFormatting sqref="D16:D21">
    <cfRule type="expression" dxfId="47" priority="8">
      <formula>AND(A16&lt;&gt;1,ISNUMBER(B16),OR(ISNUMBER(C16),C16="PG"))</formula>
    </cfRule>
  </conditionalFormatting>
  <conditionalFormatting sqref="D24">
    <cfRule type="dataBar" priority="11">
      <dataBar>
        <cfvo type="num" val="0.1"/>
        <cfvo type="num" val="1"/>
        <color theme="9" tint="0.39997558519241921"/>
      </dataBar>
      <extLst>
        <ext xmlns:x14="http://schemas.microsoft.com/office/spreadsheetml/2009/9/main" uri="{B025F937-C7B1-47D3-B67F-A62EFF666E3E}">
          <x14:id>{7BDF757F-4434-4DCE-BE0E-290988224E90}</x14:id>
        </ext>
      </extLst>
    </cfRule>
  </conditionalFormatting>
  <conditionalFormatting sqref="D25:D32">
    <cfRule type="expression" dxfId="46" priority="2">
      <formula>AND(A25&lt;&gt;1,ISNUMBER(B25),OR(ISNUMBER(C25),C25="PG"))</formula>
    </cfRule>
  </conditionalFormatting>
  <dataValidations count="2">
    <dataValidation type="list" allowBlank="1" showInputMessage="1" showErrorMessage="1" error="Opção inválida!" sqref="J8:L13 J16:L21 F8:H13 F16:H21 F25:H32 J25:L32" xr:uid="{13F5C539-96BE-49E9-9BC5-58A619E34D99}">
      <formula1>"0,1,2,3,4"</formula1>
    </dataValidation>
    <dataValidation type="list" allowBlank="1" showErrorMessage="1" error="Opção inválida! Ou 0 ou 1." sqref="I16:I21 M8:M13 I8:I13 N8:N12 M16:N21 I25:I32 M25:N32" xr:uid="{142BBA44-D89F-4A66-854B-DF76084EAA85}">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EA30B70C-78C4-4BE5-A851-A97B1A6D2DAC}">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97E031E8-A28B-4690-BA71-560126D2CBD6}">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E48461CF-28F8-414F-BF19-4E2A2E857D18}">
            <x14:dataBar minLength="0" maxLength="100" gradient="0">
              <x14:cfvo type="num">
                <xm:f>0.1</xm:f>
              </x14:cfvo>
              <x14:cfvo type="num">
                <xm:f>1</xm:f>
              </x14:cfvo>
              <x14:negativeFillColor rgb="FFFF0000"/>
              <x14:axisColor rgb="FF000000"/>
            </x14:dataBar>
          </x14:cfRule>
          <xm:sqref>D15</xm:sqref>
        </x14:conditionalFormatting>
        <x14:conditionalFormatting xmlns:xm="http://schemas.microsoft.com/office/excel/2006/main">
          <x14:cfRule type="dataBar" id="{7BDF757F-4434-4DCE-BE0E-290988224E90}">
            <x14:dataBar minLength="0" maxLength="100" gradient="0">
              <x14:cfvo type="num">
                <xm:f>0.1</xm:f>
              </x14:cfvo>
              <x14:cfvo type="num">
                <xm:f>1</xm:f>
              </x14:cfvo>
              <x14:negativeFillColor rgb="FFFF0000"/>
              <x14:axisColor rgb="FF000000"/>
            </x14:dataBar>
          </x14:cfRule>
          <xm:sqref>D24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3"/>
  <dimension ref="A1:Z175"/>
  <sheetViews>
    <sheetView zoomScaleNormal="100" workbookViewId="0">
      <selection activeCell="F8" sqref="F8"/>
    </sheetView>
  </sheetViews>
  <sheetFormatPr defaultRowHeight="26.25" x14ac:dyDescent="0.25"/>
  <cols>
    <col min="1" max="1" width="2.28515625" style="10" customWidth="1"/>
    <col min="2" max="2" width="2.7109375" style="1" customWidth="1"/>
    <col min="3" max="3" width="3.5703125" style="3" customWidth="1"/>
    <col min="4" max="4" width="53.140625" style="2" customWidth="1"/>
    <col min="5" max="5" width="41.5703125" style="49" customWidth="1"/>
    <col min="6" max="6" width="5" style="67" customWidth="1"/>
    <col min="7" max="8" width="3.5703125" style="67" bestFit="1" customWidth="1"/>
    <col min="9" max="9" width="3.140625" style="67" customWidth="1"/>
    <col min="10" max="10" width="3.7109375" style="67" bestFit="1" customWidth="1"/>
    <col min="11" max="11" width="3.140625" style="67" bestFit="1" customWidth="1"/>
    <col min="12" max="12" width="3.5703125" style="42" bestFit="1" customWidth="1"/>
    <col min="13" max="14" width="4.140625" style="67" customWidth="1"/>
    <col min="15" max="15" width="44.28515625" style="42" customWidth="1"/>
    <col min="16" max="16" width="5.28515625" style="68" customWidth="1"/>
    <col min="17" max="17" width="30.140625" style="42" customWidth="1"/>
    <col min="18" max="26" width="9.28515625" style="42"/>
  </cols>
  <sheetData>
    <row r="1" spans="1:17" ht="17.100000000000001" customHeight="1" x14ac:dyDescent="0.25">
      <c r="A1" s="91"/>
      <c r="B1" s="171"/>
      <c r="C1" s="174"/>
      <c r="D1" s="173" t="str">
        <f>Capa!A1</f>
        <v>MEGplan MEGIA 2025</v>
      </c>
      <c r="E1" s="173"/>
      <c r="F1" s="360" t="s">
        <v>68</v>
      </c>
      <c r="G1" s="361"/>
      <c r="H1" s="361"/>
      <c r="I1" s="361"/>
      <c r="J1" s="361"/>
      <c r="K1" s="361"/>
      <c r="L1" s="361"/>
      <c r="M1" s="362"/>
      <c r="N1" s="323"/>
      <c r="O1" s="50"/>
      <c r="P1" s="79"/>
      <c r="Q1" s="50"/>
    </row>
    <row r="2" spans="1:17" ht="27.75" x14ac:dyDescent="0.25">
      <c r="B2" s="12" t="s">
        <v>25</v>
      </c>
      <c r="C2" s="12" t="s">
        <v>26</v>
      </c>
      <c r="D2" s="97"/>
      <c r="E2" s="317"/>
      <c r="F2" s="120" t="s">
        <v>35</v>
      </c>
      <c r="G2" s="70" t="s">
        <v>38</v>
      </c>
      <c r="H2" s="70" t="s">
        <v>37</v>
      </c>
      <c r="I2" s="334" t="s">
        <v>310</v>
      </c>
      <c r="J2" s="70" t="s">
        <v>36</v>
      </c>
      <c r="K2" s="70" t="s">
        <v>40</v>
      </c>
      <c r="L2" s="335" t="s">
        <v>39</v>
      </c>
      <c r="M2" s="316" t="s">
        <v>311</v>
      </c>
      <c r="N2" s="341" t="s">
        <v>306</v>
      </c>
      <c r="O2" s="51" t="s">
        <v>41</v>
      </c>
      <c r="P2" s="89" t="s">
        <v>42</v>
      </c>
      <c r="Q2" s="51" t="s">
        <v>309</v>
      </c>
    </row>
    <row r="3" spans="1:17" ht="18" customHeight="1" x14ac:dyDescent="0.25">
      <c r="B3" s="93"/>
      <c r="C3" s="94"/>
      <c r="D3" s="111">
        <f>IF(SUM(A4:A29)&lt;=0,0,COUNTIFS(A4:A29,"=1",M4:M29,"&lt;&gt;")/SUM(A4:A29))</f>
        <v>0</v>
      </c>
      <c r="E3" s="95"/>
      <c r="F3" s="357">
        <f>MIN(IF(OR(Capa!$B$6=0,Capa!$B$6=1),AVERAGE(F6,F14,F23),(F6*'Quadro Geral'!D5+F14*'Quadro Geral'!D6+F23*'Quadro Geral'!D7)/'Quadro Geral'!D4)+N3,1)</f>
        <v>0</v>
      </c>
      <c r="G3" s="358"/>
      <c r="H3" s="358"/>
      <c r="I3" s="358"/>
      <c r="J3" s="358"/>
      <c r="K3" s="358"/>
      <c r="L3" s="358"/>
      <c r="M3" s="359"/>
      <c r="N3" s="342">
        <f>IF(OR(AND(Capa!$B$6=2,I4&gt;0),AND(Capa!$B$6=3,I4&gt;1)),0.05,0)+IF(AND(Capa!$B$6=3,I4=1),0.02,0)+IF(OR(AND(Capa!$B$6=2,M4&gt;0),AND(Capa!$B$6=3,M4&gt;1)),0.05,0)+IF(AND(Capa!$B$6=3,M4=1),0.02,0)</f>
        <v>0</v>
      </c>
      <c r="O3" s="95"/>
      <c r="P3" s="96"/>
      <c r="Q3" s="95"/>
    </row>
    <row r="4" spans="1:17" x14ac:dyDescent="0.25">
      <c r="A4" s="11"/>
      <c r="B4" s="16" t="str">
        <f>IF(ISBLANK(C4),"",IF(ISERR(SEARCH(C4&amp;"\","&lt;B&gt;\&lt;1&gt;\&lt;2&gt;\&lt;3&gt;\")),IF(AND(NOT(ISBLANK(B2)),B2&lt;=3),B2,""),
IF(SEARCH(C4&amp;"\","&lt;B&gt;\&lt;1&gt;\&lt;2&gt;\&lt;3&gt;\")=1,0,IF(SEARCH(C4&amp;"\","&lt;B&gt;\&lt;1&gt;\&lt;2&gt;\&lt;3&gt;\")=5,1,IF(SEARCH(C4&amp;"\","&lt;B&gt;\&lt;1&gt;\&lt;2&gt;\&lt;3&gt;\")=9,2,IF(SEARCH(C4&amp;"\","&lt;B&gt;\&lt;1&gt;\&lt;2&gt;\&lt;3&gt;\")=13,3,""))))))</f>
        <v/>
      </c>
      <c r="C4" s="17"/>
      <c r="D4" s="19" t="s">
        <v>3</v>
      </c>
      <c r="E4" s="25"/>
      <c r="F4" s="116">
        <f>AVERAGE(F7,F15,F23)</f>
        <v>0</v>
      </c>
      <c r="G4" s="116">
        <f>AVERAGE(G7,G15,G22)</f>
        <v>0</v>
      </c>
      <c r="H4" s="116">
        <f>AVERAGE(H7,H15,H22)</f>
        <v>0</v>
      </c>
      <c r="I4" s="315">
        <f>I7+I15+I23</f>
        <v>0</v>
      </c>
      <c r="J4" s="116">
        <f>AVERAGE(J7,J15,J22)</f>
        <v>0</v>
      </c>
      <c r="K4" s="116">
        <f>AVERAGE(K7,K15,K22)</f>
        <v>0</v>
      </c>
      <c r="L4" s="116">
        <f>AVERAGE(L7,L15,L22)</f>
        <v>0</v>
      </c>
      <c r="M4" s="315">
        <f>M7+M15+M23</f>
        <v>0</v>
      </c>
      <c r="N4" s="315"/>
      <c r="O4" s="52"/>
      <c r="P4" s="53"/>
      <c r="Q4" s="52"/>
    </row>
    <row r="5" spans="1:17" ht="9.6" customHeight="1" x14ac:dyDescent="0.25">
      <c r="A5" s="11"/>
      <c r="B5" s="130" t="str">
        <f>IF(ISBLANK(C5),"",IF(ISERR(SEARCH(C5&amp;"\","&lt;B&gt;\&lt;1&gt;\&lt;2&gt;\&lt;3&gt;\")),IF(AND(NOT(ISBLANK(#REF!)),#REF!&lt;=3),#REF!,""),
IF(SEARCH(C5&amp;"\","&lt;B&gt;\&lt;1&gt;\&lt;2&gt;\&lt;3&gt;\")=1,0,IF(SEARCH(C5&amp;"\","&lt;B&gt;\&lt;1&gt;\&lt;2&gt;\&lt;3&gt;\")=5,1,IF(SEARCH(C5&amp;"\","&lt;B&gt;\&lt;1&gt;\&lt;2&gt;\&lt;3&gt;\")=9,2,IF(SEARCH(C5&amp;"\","&lt;B&gt;\&lt;1&gt;\&lt;2&gt;\&lt;3&gt;\")=13,3,""))))))</f>
        <v/>
      </c>
      <c r="C5" s="131"/>
      <c r="D5" s="132"/>
      <c r="E5" s="133"/>
      <c r="F5" s="136"/>
      <c r="G5" s="136"/>
      <c r="H5" s="136"/>
      <c r="I5" s="136"/>
      <c r="J5" s="136"/>
      <c r="K5" s="136"/>
      <c r="L5" s="154"/>
      <c r="M5" s="136"/>
      <c r="N5" s="343"/>
      <c r="O5" s="136"/>
      <c r="P5" s="137"/>
      <c r="Q5" s="136"/>
    </row>
    <row r="6" spans="1:17" ht="26.1" customHeight="1" x14ac:dyDescent="0.25">
      <c r="A6" s="11"/>
      <c r="B6" s="30" t="str">
        <f t="shared" ref="B6" si="0">IF(ISBLANK(C6),"",IF(ISERR(SEARCH(C6&amp;"\","&lt;B&gt;\&lt;1&gt;\&lt;2&gt;\&lt;3&gt;\")),IF(AND(NOT(ISBLANK(B5)),B5&lt;=3),B5,""),
IF(SEARCH(C6&amp;"\","&lt;B&gt;\&lt;1&gt;\&lt;2&gt;\&lt;3&gt;\")=1,0,IF(SEARCH(C6&amp;"\","&lt;B&gt;\&lt;1&gt;\&lt;2&gt;\&lt;3&gt;\")=5,1,IF(SEARCH(C6&amp;"\","&lt;B&gt;\&lt;1&gt;\&lt;2&gt;\&lt;3&gt;\")=9,2,IF(SEARCH(C6&amp;"\","&lt;B&gt;\&lt;1&gt;\&lt;2&gt;\&lt;3&gt;\")=13,3,""))))))</f>
        <v/>
      </c>
      <c r="C6" s="20"/>
      <c r="D6" s="19" t="str">
        <f>'Quadro Geral'!B9</f>
        <v>2.1 Formulação de estratégias</v>
      </c>
      <c r="E6" s="26"/>
      <c r="F6" s="357">
        <f>(F7*20+G7*10+H7*10+J7*30+K7*15+L7*15)/100</f>
        <v>0</v>
      </c>
      <c r="G6" s="358"/>
      <c r="H6" s="358"/>
      <c r="I6" s="358"/>
      <c r="J6" s="358"/>
      <c r="K6" s="358"/>
      <c r="L6" s="358"/>
      <c r="M6" s="359"/>
      <c r="N6" s="325"/>
      <c r="O6" s="52"/>
      <c r="P6" s="53"/>
      <c r="Q6" s="128"/>
    </row>
    <row r="7" spans="1:17" ht="15.6" customHeight="1" x14ac:dyDescent="0.25">
      <c r="A7" s="11"/>
      <c r="B7" s="121" t="str">
        <f t="shared" ref="B7" si="1">IF(ISBLANK(C7),"",IF(ISERR(SEARCH(C7&amp;"\","&lt;B&gt;\&lt;1&gt;\&lt;2&gt;\&lt;3&gt;\")),IF(AND(NOT(ISBLANK(B6)),B6&lt;=3),B6,""),
IF(SEARCH(C7&amp;"\","&lt;B&gt;\&lt;1&gt;\&lt;2&gt;\&lt;3&gt;\")=1,0,IF(SEARCH(C7&amp;"\","&lt;B&gt;\&lt;1&gt;\&lt;2&gt;\&lt;3&gt;\")=5,1,IF(SEARCH(C7&amp;"\","&lt;B&gt;\&lt;1&gt;\&lt;2&gt;\&lt;3&gt;\")=9,2,IF(SEARCH(C7&amp;"\","&lt;B&gt;\&lt;1&gt;\&lt;2&gt;\&lt;3&gt;\")=13,3,""))))))</f>
        <v/>
      </c>
      <c r="C7" s="122"/>
      <c r="D7" s="111">
        <f>IF(SUM(A8:A13)&lt;=0,0,COUNTIF(M8:M13,"&lt;&gt;")/SUM(A8:A13))</f>
        <v>0</v>
      </c>
      <c r="E7" s="318" t="s">
        <v>203</v>
      </c>
      <c r="F7" s="114">
        <f>(COUNTIFS($A7:$A13,"&gt;0",$C7:$C13,"=PG",F7:F13,"=1")*Capa!$G$14+COUNTIFS($A7:$A13,"&gt;0",$C7:$C13,"=PG",F7:F13,"=2")*Capa!$H$14+COUNTIFS($A7:$A13,"&gt;0",$C7:$C13,"=PG",F7:F13,"=3")*Capa!$I$14+COUNTIFS($A7:$A13,"&gt;0",$C7:$C13,"=PG",F7:F13,"=4")*Capa!$J$14)/(COUNTIFS($A7:$A13,"&gt;0",$C7:$C13,"=PG")*100)</f>
        <v>0</v>
      </c>
      <c r="G7" s="114">
        <f>(COUNTIFS($A7:$A13,"&gt;0",$C7:$C13,"=PG",G7:G13,"=1")*Capa!$G$14+COUNTIFS($A7:$A13,"&gt;0",$C7:$C13,"=PG",G7:G13,"=2")*Capa!$H$14+COUNTIFS($A7:$A13,"&gt;0",$C7:$C13,"=PG",G7:G13,"=3")*Capa!$I$14+COUNTIFS($A7:$A13,"&gt;0",$C7:$C13,"=PG",G7:G13,"=4")*Capa!$J$14)/(COUNTIFS($A7:$A13,"&gt;0",$C7:$C13,"=PG")*100)</f>
        <v>0</v>
      </c>
      <c r="H7" s="114">
        <f>(COUNTIFS($A7:$A13,"&gt;0",$C7:$C13,"=PG",H7:H13,"=1")*Capa!$G$14+COUNTIFS($A7:$A13,"&gt;0",$C7:$C13,"=PG",H7:H13,"=2")*Capa!$H$14+COUNTIFS($A7:$A13,"&gt;0",$C7:$C13,"=PG",H7:H13,"=3")*Capa!$I$14+COUNTIFS($A7:$A13,"&gt;0",$C7:$C13,"=PG",H7:H13,"=4")*Capa!$J$14)/(COUNTIFS($A7:$A13,"&gt;0",$C7:$C13,"=PG")*100)</f>
        <v>0</v>
      </c>
      <c r="I7" s="315">
        <f>COUNTIFS($A8:$A12,"&gt;0",I8:I12,"&gt;0")</f>
        <v>0</v>
      </c>
      <c r="J7" s="114">
        <f>(COUNTIFS($A7:$A13,"&gt;0",$C7:$C13,"=PG",J7:J13,"=1")*Capa!$G$14+COUNTIFS($A7:$A13,"&gt;0",$C7:$C13,"=PG",J7:J13,"=2")*Capa!$H$14+COUNTIFS($A7:$A13,"&gt;0",$C7:$C13,"=PG",J7:J13,"=3")*Capa!$I$14+COUNTIFS($A7:$A13,"&gt;0",$C7:$C13,"=PG",J7:J13,"=4")*Capa!$J$14)/(COUNTIFS($A7:$A13,"&gt;0",$C7:$C13,"=PG")*100)</f>
        <v>0</v>
      </c>
      <c r="K7" s="114">
        <f>(COUNTIFS($A7:$A13,"&gt;0",$C7:$C13,"=PG",K7:K13,"=1")*Capa!$G$14+COUNTIFS($A7:$A13,"&gt;0",$C7:$C13,"=PG",K7:K13,"=2")*Capa!$H$14+COUNTIFS($A7:$A13,"&gt;0",$C7:$C13,"=PG",K7:K13,"=3")*Capa!$I$14+COUNTIFS($A7:$A13,"&gt;0",$C7:$C13,"=PG",K7:K13,"=4")*Capa!$J$14)/(COUNTIFS($A7:$A13,"&gt;0",$C7:$C13,"=PG")*100)</f>
        <v>0</v>
      </c>
      <c r="L7" s="114">
        <f>(COUNTIFS($A7:$A13,"&gt;0",$C7:$C13,"=PG",L7:L13,"=1")*Capa!$G$14+COUNTIFS($A7:$A13,"&gt;0",$C7:$C13,"=PG",L7:L13,"=2")*Capa!$H$14+COUNTIFS($A7:$A13,"&gt;0",$C7:$C13,"=PG",L7:L13,"=3")*Capa!$I$14+COUNTIFS($A7:$A13,"&gt;0",$C7:$C13,"=PG",L7:L13,"=4")*Capa!$J$14)/(COUNTIFS($A7:$A13,"&gt;0",$C7:$C13,"=PG")*100)</f>
        <v>0</v>
      </c>
      <c r="M7" s="315">
        <f>COUNTIFS($A8:$A11,"&gt;0",M8:M11,"&gt;0")</f>
        <v>0</v>
      </c>
      <c r="N7" s="315"/>
      <c r="O7" s="62"/>
      <c r="P7" s="63"/>
      <c r="Q7" s="13"/>
    </row>
    <row r="8" spans="1:17" ht="56.25" x14ac:dyDescent="0.25">
      <c r="A8" s="11">
        <f>IF(Capa!$B$6&gt;=B8,1,0)</f>
        <v>0</v>
      </c>
      <c r="B8" s="9">
        <v>1</v>
      </c>
      <c r="C8" s="8" t="s">
        <v>24</v>
      </c>
      <c r="D8" s="330" t="s">
        <v>261</v>
      </c>
      <c r="E8" s="331" t="s">
        <v>262</v>
      </c>
      <c r="F8" s="86"/>
      <c r="G8" s="86"/>
      <c r="H8" s="86"/>
      <c r="I8" s="86"/>
      <c r="J8" s="86"/>
      <c r="K8" s="86"/>
      <c r="L8" s="86"/>
      <c r="M8" s="86"/>
      <c r="N8" s="340"/>
      <c r="O8" s="320"/>
      <c r="P8" s="59"/>
      <c r="Q8" s="320"/>
    </row>
    <row r="9" spans="1:17" ht="56.25" x14ac:dyDescent="0.25">
      <c r="A9" s="11">
        <f>IF(Capa!$B$6&gt;=B9,1,0)</f>
        <v>0</v>
      </c>
      <c r="B9" s="9">
        <v>1</v>
      </c>
      <c r="C9" s="8" t="s">
        <v>24</v>
      </c>
      <c r="D9" s="330" t="s">
        <v>121</v>
      </c>
      <c r="E9" s="331" t="s">
        <v>204</v>
      </c>
      <c r="F9" s="86"/>
      <c r="G9" s="86"/>
      <c r="H9" s="86"/>
      <c r="I9" s="86"/>
      <c r="J9" s="86"/>
      <c r="K9" s="86"/>
      <c r="L9" s="86"/>
      <c r="M9" s="86"/>
      <c r="N9" s="340"/>
      <c r="O9" s="320"/>
      <c r="P9" s="59"/>
      <c r="Q9" s="320"/>
    </row>
    <row r="10" spans="1:17" ht="51" x14ac:dyDescent="0.25">
      <c r="A10" s="11">
        <f>IF(Capa!$B$6&gt;=B10,1,0)</f>
        <v>0</v>
      </c>
      <c r="B10" s="9">
        <v>2</v>
      </c>
      <c r="C10" s="8" t="s">
        <v>24</v>
      </c>
      <c r="D10" s="330" t="s">
        <v>195</v>
      </c>
      <c r="E10" s="331" t="s">
        <v>263</v>
      </c>
      <c r="F10" s="86"/>
      <c r="G10" s="86"/>
      <c r="H10" s="86"/>
      <c r="I10" s="86"/>
      <c r="J10" s="86"/>
      <c r="K10" s="86"/>
      <c r="L10" s="86"/>
      <c r="M10" s="86"/>
      <c r="N10" s="340"/>
      <c r="O10" s="320"/>
      <c r="P10" s="59"/>
      <c r="Q10" s="320"/>
    </row>
    <row r="11" spans="1:17" ht="78.75" x14ac:dyDescent="0.25">
      <c r="A11" s="11">
        <f>IF(Capa!$B$6&gt;=B11,1,0)</f>
        <v>1</v>
      </c>
      <c r="B11" s="9">
        <v>0</v>
      </c>
      <c r="C11" s="8" t="s">
        <v>24</v>
      </c>
      <c r="D11" s="330" t="s">
        <v>291</v>
      </c>
      <c r="E11" s="331" t="s">
        <v>292</v>
      </c>
      <c r="F11" s="86"/>
      <c r="G11" s="86"/>
      <c r="H11" s="86"/>
      <c r="I11" s="86"/>
      <c r="J11" s="86"/>
      <c r="K11" s="86"/>
      <c r="L11" s="86"/>
      <c r="M11" s="86"/>
      <c r="N11" s="340"/>
      <c r="O11" s="320"/>
      <c r="P11" s="59"/>
      <c r="Q11" s="320"/>
    </row>
    <row r="12" spans="1:17" ht="33.75" x14ac:dyDescent="0.25">
      <c r="A12" s="11">
        <f>IF(Capa!$B$6&gt;=B12,1,0)</f>
        <v>0</v>
      </c>
      <c r="B12" s="9">
        <v>3</v>
      </c>
      <c r="C12" s="8" t="s">
        <v>24</v>
      </c>
      <c r="D12" s="330" t="s">
        <v>122</v>
      </c>
      <c r="E12" s="332" t="s">
        <v>205</v>
      </c>
      <c r="F12" s="86"/>
      <c r="G12" s="86"/>
      <c r="H12" s="86"/>
      <c r="I12" s="86"/>
      <c r="J12" s="86"/>
      <c r="K12" s="86"/>
      <c r="L12" s="86"/>
      <c r="M12" s="86"/>
      <c r="N12" s="340"/>
      <c r="O12" s="320"/>
      <c r="P12" s="59"/>
      <c r="Q12" s="320"/>
    </row>
    <row r="13" spans="1:17" ht="11.25" customHeight="1" x14ac:dyDescent="0.25">
      <c r="A13" s="11"/>
      <c r="B13" s="130" t="str">
        <f>IF(ISBLANK(C13),"",IF(ISERR(SEARCH(C13&amp;"\","&lt;B&gt;\&lt;1&gt;\&lt;2&gt;\&lt;3&gt;\")),IF(AND(NOT(ISBLANK(#REF!)),#REF!&lt;=3),#REF!,""),
IF(SEARCH(C13&amp;"\","&lt;B&gt;\&lt;1&gt;\&lt;2&gt;\&lt;3&gt;\")=1,0,IF(SEARCH(C13&amp;"\","&lt;B&gt;\&lt;1&gt;\&lt;2&gt;\&lt;3&gt;\")=5,1,IF(SEARCH(C13&amp;"\","&lt;B&gt;\&lt;1&gt;\&lt;2&gt;\&lt;3&gt;\")=9,2,IF(SEARCH(C13&amp;"\","&lt;B&gt;\&lt;1&gt;\&lt;2&gt;\&lt;3&gt;\")=13,3,""))))))</f>
        <v/>
      </c>
      <c r="C13" s="138"/>
      <c r="D13" s="151"/>
      <c r="E13" s="133"/>
      <c r="F13" s="140"/>
      <c r="G13" s="140"/>
      <c r="H13" s="140"/>
      <c r="I13" s="140"/>
      <c r="J13" s="140"/>
      <c r="K13" s="140"/>
      <c r="L13" s="141"/>
      <c r="M13" s="140"/>
      <c r="N13" s="324"/>
      <c r="O13" s="142"/>
      <c r="P13" s="143"/>
      <c r="Q13" s="142"/>
    </row>
    <row r="14" spans="1:17" x14ac:dyDescent="0.25">
      <c r="A14" s="11"/>
      <c r="B14" s="16" t="str">
        <f t="shared" ref="B14:B15" si="2">IF(ISBLANK(C14),"",IF(ISERR(SEARCH(C14&amp;"\","&lt;B&gt;\&lt;1&gt;\&lt;2&gt;\&lt;3&gt;\")),IF(AND(NOT(ISBLANK(B13)),B13&lt;=3),B13,""),
IF(SEARCH(C14&amp;"\","&lt;B&gt;\&lt;1&gt;\&lt;2&gt;\&lt;3&gt;\")=1,0,IF(SEARCH(C14&amp;"\","&lt;B&gt;\&lt;1&gt;\&lt;2&gt;\&lt;3&gt;\")=5,1,IF(SEARCH(C14&amp;"\","&lt;B&gt;\&lt;1&gt;\&lt;2&gt;\&lt;3&gt;\")=9,2,IF(SEARCH(C14&amp;"\","&lt;B&gt;\&lt;1&gt;\&lt;2&gt;\&lt;3&gt;\")=13,3,""))))))</f>
        <v/>
      </c>
      <c r="C14" s="20"/>
      <c r="D14" s="19" t="str">
        <f>'Quadro Geral'!B10</f>
        <v>2.2 Desdobramento de estratégias</v>
      </c>
      <c r="E14" s="27"/>
      <c r="F14" s="357">
        <f>(F15*20+G15*10+H15*10+J15*30+K15*15+L15*15)/100</f>
        <v>0</v>
      </c>
      <c r="G14" s="358"/>
      <c r="H14" s="358"/>
      <c r="I14" s="358"/>
      <c r="J14" s="358"/>
      <c r="K14" s="358"/>
      <c r="L14" s="358"/>
      <c r="M14" s="359"/>
      <c r="N14" s="325"/>
      <c r="O14" s="52"/>
      <c r="P14" s="53"/>
      <c r="Q14" s="52"/>
    </row>
    <row r="15" spans="1:17" ht="18" customHeight="1" x14ac:dyDescent="0.25">
      <c r="A15" s="11"/>
      <c r="B15" s="121" t="str">
        <f t="shared" si="2"/>
        <v/>
      </c>
      <c r="C15" s="122"/>
      <c r="D15" s="111">
        <f>IF(SUM(A16:A21)&lt;=0,0,COUNTIF(M16:M21,"&lt;&gt;")/SUM(A16:A21))</f>
        <v>0</v>
      </c>
      <c r="E15" s="318" t="s">
        <v>203</v>
      </c>
      <c r="F15" s="114">
        <f>(COUNTIFS($A15:$A21,"&gt;0",$C15:$C21,"=PG",F15:F21,"=1")*Capa!$G$14+COUNTIFS($A15:$A21,"&gt;0",$C15:$C21,"=PG",F15:F21,"=2")*Capa!$H$14+COUNTIFS($A15:$A21,"&gt;0",$C15:$C21,"=PG",F15:F21,"=3")*Capa!$I$14+COUNTIFS($A15:$A21,"&gt;0",$C15:$C21,"=PG",F15:F21,"=4")*Capa!$J$14)/(COUNTIFS($A15:$A21,"&gt;0",$C15:$C21,"=PG")*100)</f>
        <v>0</v>
      </c>
      <c r="G15" s="114">
        <f>(COUNTIFS($A15:$A21,"&gt;0",$C15:$C21,"=PG",G15:G21,"=1")*Capa!$G$14+COUNTIFS($A15:$A21,"&gt;0",$C15:$C21,"=PG",G15:G21,"=2")*Capa!$H$14+COUNTIFS($A15:$A21,"&gt;0",$C15:$C21,"=PG",G15:G21,"=3")*Capa!$I$14+COUNTIFS($A15:$A21,"&gt;0",$C15:$C21,"=PG",G15:G21,"=4")*Capa!$J$14)/(COUNTIFS($A15:$A21,"&gt;0",$C15:$C21,"=PG")*100)</f>
        <v>0</v>
      </c>
      <c r="H15" s="114">
        <f>(COUNTIFS($A15:$A21,"&gt;0",$C15:$C21,"=PG",H15:H21,"=1")*Capa!$G$14+COUNTIFS($A15:$A21,"&gt;0",$C15:$C21,"=PG",H15:H21,"=2")*Capa!$H$14+COUNTIFS($A15:$A21,"&gt;0",$C15:$C21,"=PG",H15:H21,"=3")*Capa!$I$14+COUNTIFS($A15:$A21,"&gt;0",$C15:$C21,"=PG",H15:H21,"=4")*Capa!$J$14)/(COUNTIFS($A15:$A21,"&gt;0",$C15:$C21,"=PG")*100)</f>
        <v>0</v>
      </c>
      <c r="I15" s="315">
        <f>COUNTIFS($A16:$A20,"&gt;0",I16:I20,"&gt;0")</f>
        <v>0</v>
      </c>
      <c r="J15" s="114">
        <f>(COUNTIFS($A15:$A21,"&gt;0",$C15:$C21,"=PG",J15:J21,"=1")*Capa!$G$14+COUNTIFS($A15:$A21,"&gt;0",$C15:$C21,"=PG",J15:J21,"=2")*Capa!$H$14+COUNTIFS($A15:$A21,"&gt;0",$C15:$C21,"=PG",J15:J21,"=3")*Capa!$I$14+COUNTIFS($A15:$A21,"&gt;0",$C15:$C21,"=PG",J15:J21,"=4")*Capa!$J$14)/(COUNTIFS($A15:$A21,"&gt;0",$C15:$C21,"=PG")*100)</f>
        <v>0</v>
      </c>
      <c r="K15" s="114">
        <f>(COUNTIFS($A15:$A21,"&gt;0",$C15:$C21,"=PG",K15:K21,"=1")*Capa!$G$14+COUNTIFS($A15:$A21,"&gt;0",$C15:$C21,"=PG",K15:K21,"=2")*Capa!$H$14+COUNTIFS($A15:$A21,"&gt;0",$C15:$C21,"=PG",K15:K21,"=3")*Capa!$I$14+COUNTIFS($A15:$A21,"&gt;0",$C15:$C21,"=PG",K15:K21,"=4")*Capa!$J$14)/(COUNTIFS($A15:$A21,"&gt;0",$C15:$C21,"=PG")*100)</f>
        <v>0</v>
      </c>
      <c r="L15" s="114">
        <f>(COUNTIFS($A15:$A21,"&gt;0",$C15:$C21,"=PG",L15:L21,"=1")*Capa!$G$14+COUNTIFS($A15:$A21,"&gt;0",$C15:$C21,"=PG",L15:L21,"=2")*Capa!$H$14+COUNTIFS($A15:$A21,"&gt;0",$C15:$C21,"=PG",L15:L21,"=3")*Capa!$I$14+COUNTIFS($A15:$A21,"&gt;0",$C15:$C21,"=PG",L15:L21,"=4")*Capa!$J$14)/(COUNTIFS($A15:$A21,"&gt;0",$C15:$C21,"=PG")*100)</f>
        <v>0</v>
      </c>
      <c r="M15" s="315">
        <f>COUNTIFS($A16:$A20,"&gt;0",M16:M20,"&gt;0")</f>
        <v>0</v>
      </c>
      <c r="N15" s="315"/>
      <c r="O15" s="62"/>
      <c r="P15" s="63"/>
      <c r="Q15" s="13"/>
    </row>
    <row r="16" spans="1:17" ht="45" x14ac:dyDescent="0.25">
      <c r="A16" s="11">
        <f>IF(Capa!$B$6&gt;=B16,1,0)</f>
        <v>0</v>
      </c>
      <c r="B16" s="9">
        <v>3</v>
      </c>
      <c r="C16" s="8" t="s">
        <v>24</v>
      </c>
      <c r="D16" s="328" t="s">
        <v>123</v>
      </c>
      <c r="E16" s="331" t="s">
        <v>206</v>
      </c>
      <c r="F16" s="86"/>
      <c r="G16" s="86"/>
      <c r="H16" s="86"/>
      <c r="I16" s="86"/>
      <c r="J16" s="86"/>
      <c r="K16" s="86"/>
      <c r="L16" s="86"/>
      <c r="M16" s="86"/>
      <c r="N16" s="340"/>
      <c r="O16" s="320"/>
      <c r="P16" s="59"/>
      <c r="Q16" s="320"/>
    </row>
    <row r="17" spans="1:17" ht="45" x14ac:dyDescent="0.25">
      <c r="A17" s="11">
        <f>IF(Capa!$B$6&gt;=B17,1,0)</f>
        <v>0</v>
      </c>
      <c r="B17" s="9">
        <v>2</v>
      </c>
      <c r="C17" s="8" t="s">
        <v>24</v>
      </c>
      <c r="D17" s="328" t="s">
        <v>124</v>
      </c>
      <c r="E17" s="331" t="s">
        <v>207</v>
      </c>
      <c r="F17" s="86"/>
      <c r="G17" s="86"/>
      <c r="H17" s="86"/>
      <c r="I17" s="86"/>
      <c r="J17" s="86"/>
      <c r="K17" s="86"/>
      <c r="L17" s="86"/>
      <c r="M17" s="86"/>
      <c r="N17" s="340"/>
      <c r="O17" s="320"/>
      <c r="P17" s="59"/>
      <c r="Q17" s="320"/>
    </row>
    <row r="18" spans="1:17" ht="33.75" x14ac:dyDescent="0.25">
      <c r="A18" s="11">
        <f>IF(Capa!$B$6&gt;=B18,1,0)</f>
        <v>1</v>
      </c>
      <c r="B18" s="337">
        <v>0</v>
      </c>
      <c r="C18" s="8" t="s">
        <v>24</v>
      </c>
      <c r="D18" s="328" t="s">
        <v>125</v>
      </c>
      <c r="E18" s="331" t="s">
        <v>293</v>
      </c>
      <c r="F18" s="86"/>
      <c r="G18" s="86"/>
      <c r="H18" s="86"/>
      <c r="I18" s="86"/>
      <c r="J18" s="86"/>
      <c r="K18" s="86"/>
      <c r="L18" s="86"/>
      <c r="M18" s="86"/>
      <c r="N18" s="340"/>
      <c r="O18" s="320"/>
      <c r="P18" s="59"/>
      <c r="Q18" s="320"/>
    </row>
    <row r="19" spans="1:17" ht="25.5" x14ac:dyDescent="0.25">
      <c r="A19" s="11">
        <f>IF(Capa!$B$6&gt;=B19,1,0)</f>
        <v>0</v>
      </c>
      <c r="B19" s="337">
        <v>1</v>
      </c>
      <c r="C19" s="8" t="s">
        <v>24</v>
      </c>
      <c r="D19" s="328" t="s">
        <v>126</v>
      </c>
      <c r="E19" s="331" t="s">
        <v>208</v>
      </c>
      <c r="F19" s="86"/>
      <c r="G19" s="86"/>
      <c r="H19" s="86"/>
      <c r="I19" s="86"/>
      <c r="J19" s="86"/>
      <c r="K19" s="86"/>
      <c r="L19" s="86"/>
      <c r="M19" s="86"/>
      <c r="N19" s="340"/>
      <c r="O19" s="320"/>
      <c r="P19" s="59"/>
      <c r="Q19" s="320"/>
    </row>
    <row r="20" spans="1:17" ht="33.75" x14ac:dyDescent="0.25">
      <c r="A20" s="11">
        <f>IF(Capa!$B$6&gt;=B20,1,0)</f>
        <v>0</v>
      </c>
      <c r="B20" s="9">
        <v>2</v>
      </c>
      <c r="C20" s="8" t="s">
        <v>24</v>
      </c>
      <c r="D20" s="328" t="s">
        <v>127</v>
      </c>
      <c r="E20" s="332" t="s">
        <v>209</v>
      </c>
      <c r="F20" s="86"/>
      <c r="G20" s="86"/>
      <c r="H20" s="86"/>
      <c r="I20" s="86"/>
      <c r="J20" s="86"/>
      <c r="K20" s="86"/>
      <c r="L20" s="86"/>
      <c r="M20" s="86"/>
      <c r="N20" s="340"/>
      <c r="O20" s="320"/>
      <c r="P20" s="59"/>
      <c r="Q20" s="320"/>
    </row>
    <row r="21" spans="1:17" ht="15" customHeight="1" x14ac:dyDescent="0.25">
      <c r="A21" s="11"/>
      <c r="B21" s="130" t="str">
        <f>IF(ISBLANK(C21),"",IF(ISERR(SEARCH(C21&amp;"\","&lt;B&gt;\&lt;1&gt;\&lt;2&gt;\&lt;3&gt;\")),IF(AND(NOT(ISBLANK(#REF!)),#REF!&lt;=3),#REF!,""),
IF(SEARCH(C21&amp;"\","&lt;B&gt;\&lt;1&gt;\&lt;2&gt;\&lt;3&gt;\")=1,0,IF(SEARCH(C21&amp;"\","&lt;B&gt;\&lt;1&gt;\&lt;2&gt;\&lt;3&gt;\")=5,1,IF(SEARCH(C21&amp;"\","&lt;B&gt;\&lt;1&gt;\&lt;2&gt;\&lt;3&gt;\")=9,2,IF(SEARCH(C21&amp;"\","&lt;B&gt;\&lt;1&gt;\&lt;2&gt;\&lt;3&gt;\")=13,3,""))))))</f>
        <v/>
      </c>
      <c r="C21" s="138"/>
      <c r="D21" s="151"/>
      <c r="E21" s="133"/>
      <c r="F21" s="140"/>
      <c r="G21" s="140"/>
      <c r="H21" s="140"/>
      <c r="I21" s="140"/>
      <c r="J21" s="140"/>
      <c r="K21" s="140"/>
      <c r="L21" s="141"/>
      <c r="M21" s="140"/>
      <c r="N21" s="324"/>
      <c r="O21" s="142"/>
      <c r="P21" s="143"/>
      <c r="Q21" s="320"/>
    </row>
    <row r="22" spans="1:17" x14ac:dyDescent="0.25">
      <c r="A22" s="11"/>
      <c r="B22" s="16" t="str">
        <f t="shared" ref="B22:B23" si="3">IF(ISBLANK(C22),"",IF(ISERR(SEARCH(C22&amp;"\","&lt;B&gt;\&lt;1&gt;\&lt;2&gt;\&lt;3&gt;\")),IF(AND(NOT(ISBLANK(B21)),B21&lt;=3),B21,""),
IF(SEARCH(C22&amp;"\","&lt;B&gt;\&lt;1&gt;\&lt;2&gt;\&lt;3&gt;\")=1,0,IF(SEARCH(C22&amp;"\","&lt;B&gt;\&lt;1&gt;\&lt;2&gt;\&lt;3&gt;\")=5,1,IF(SEARCH(C22&amp;"\","&lt;B&gt;\&lt;1&gt;\&lt;2&gt;\&lt;3&gt;\")=9,2,IF(SEARCH(C22&amp;"\","&lt;B&gt;\&lt;1&gt;\&lt;2&gt;\&lt;3&gt;\")=13,3,""))))))</f>
        <v/>
      </c>
      <c r="C22" s="20"/>
      <c r="D22" s="19" t="str">
        <f>'Quadro Geral'!B11</f>
        <v>2.3 Análise de desempenho da organização</v>
      </c>
      <c r="E22" s="27"/>
      <c r="F22" s="357">
        <f>(F23*20+G23*10+H23*10+J23*30+K23*15+L23*15)/100</f>
        <v>0</v>
      </c>
      <c r="G22" s="358"/>
      <c r="H22" s="358"/>
      <c r="I22" s="358"/>
      <c r="J22" s="358"/>
      <c r="K22" s="358"/>
      <c r="L22" s="358"/>
      <c r="M22" s="359"/>
      <c r="N22" s="325"/>
      <c r="O22" s="52"/>
      <c r="P22" s="53"/>
      <c r="Q22" s="142"/>
    </row>
    <row r="23" spans="1:17" ht="14.65" customHeight="1" x14ac:dyDescent="0.25">
      <c r="A23" s="11"/>
      <c r="B23" s="121" t="str">
        <f t="shared" si="3"/>
        <v/>
      </c>
      <c r="C23" s="122"/>
      <c r="D23" s="111">
        <f>IF(SUM(A24:A29)&lt;=0,0,COUNTIF(M24:M29,"&lt;&gt;")/SUM(A24:A29))</f>
        <v>0</v>
      </c>
      <c r="E23" s="318" t="s">
        <v>203</v>
      </c>
      <c r="F23" s="114">
        <f>(COUNTIFS($A23:$A29,"&gt;0",$C23:$C29,"=PG",F23:F29,"=1")*Capa!$G$14+COUNTIFS($A23:$A29,"&gt;0",$C23:$C29,"=PG",F23:F29,"=2")*Capa!$H$14+COUNTIFS($A23:$A29,"&gt;0",$C23:$C29,"=PG",F23:F29,"=3")*Capa!$I$14+COUNTIFS($A23:$A29,"&gt;0",$C23:$C29,"=PG",F23:F29,"=4")*Capa!$J$14)/(COUNTIFS($A23:$A29,"&gt;0",$C23:$C29,"=PG")*100)</f>
        <v>0</v>
      </c>
      <c r="G23" s="114">
        <f>(COUNTIFS($A23:$A29,"&gt;0",$C23:$C29,"=PG",G23:G29,"=1")*Capa!$G$14+COUNTIFS($A23:$A29,"&gt;0",$C23:$C29,"=PG",G23:G29,"=2")*Capa!$H$14+COUNTIFS($A23:$A29,"&gt;0",$C23:$C29,"=PG",G23:G29,"=3")*Capa!$I$14+COUNTIFS($A23:$A29,"&gt;0",$C23:$C29,"=PG",G23:G29,"=4")*Capa!$J$14)/(COUNTIFS($A23:$A29,"&gt;0",$C23:$C29,"=PG")*100)</f>
        <v>0</v>
      </c>
      <c r="H23" s="114">
        <f>(COUNTIFS($A23:$A29,"&gt;0",$C23:$C29,"=PG",H23:H29,"=1")*Capa!$G$14+COUNTIFS($A23:$A29,"&gt;0",$C23:$C29,"=PG",H23:H29,"=2")*Capa!$H$14+COUNTIFS($A23:$A29,"&gt;0",$C23:$C29,"=PG",H23:H29,"=3")*Capa!$I$14+COUNTIFS($A23:$A29,"&gt;0",$C23:$C29,"=PG",H23:H29,"=4")*Capa!$J$14)/(COUNTIFS($A23:$A29,"&gt;0",$C23:$C29,"=PG")*100)</f>
        <v>0</v>
      </c>
      <c r="I23" s="315">
        <f>COUNTIFS($A24:$A28,"&gt;0",I24:I28,"&gt;0")</f>
        <v>0</v>
      </c>
      <c r="J23" s="114">
        <f>(COUNTIFS($A23:$A29,"&gt;0",$C23:$C29,"=PG",J23:J29,"=1")*Capa!$G$14+COUNTIFS($A23:$A29,"&gt;0",$C23:$C29,"=PG",J23:J29,"=2")*Capa!$H$14+COUNTIFS($A23:$A29,"&gt;0",$C23:$C29,"=PG",J23:J29,"=3")*Capa!$I$14+COUNTIFS($A23:$A29,"&gt;0",$C23:$C29,"=PG",J23:J29,"=4")*Capa!$J$14)/(COUNTIFS($A23:$A29,"&gt;0",$C23:$C29,"=PG")*100)</f>
        <v>0</v>
      </c>
      <c r="K23" s="114">
        <f>(COUNTIFS($A23:$A29,"&gt;0",$C23:$C29,"=PG",K23:K29,"=1")*Capa!$G$14+COUNTIFS($A23:$A29,"&gt;0",$C23:$C29,"=PG",K23:K29,"=2")*Capa!$H$14+COUNTIFS($A23:$A29,"&gt;0",$C23:$C29,"=PG",K23:K29,"=3")*Capa!$I$14+COUNTIFS($A23:$A29,"&gt;0",$C23:$C29,"=PG",K23:K29,"=4")*Capa!$J$14)/(COUNTIFS($A23:$A29,"&gt;0",$C23:$C29,"=PG")*100)</f>
        <v>0</v>
      </c>
      <c r="L23" s="114">
        <f>(COUNTIFS($A23:$A29,"&gt;0",$C23:$C29,"=PG",L23:L29,"=1")*Capa!$G$14+COUNTIFS($A23:$A29,"&gt;0",$C23:$C29,"=PG",L23:L29,"=2")*Capa!$H$14+COUNTIFS($A23:$A29,"&gt;0",$C23:$C29,"=PG",L23:L29,"=3")*Capa!$I$14+COUNTIFS($A23:$A29,"&gt;0",$C23:$C29,"=PG",L23:L29,"=4")*Capa!$J$14)/(COUNTIFS($A23:$A29,"&gt;0",$C23:$C29,"=PG")*100)</f>
        <v>0</v>
      </c>
      <c r="M23" s="315">
        <f>COUNTIFS($A24:$A28,"&gt;0",M24:M28,"&gt;0")</f>
        <v>0</v>
      </c>
      <c r="N23" s="315"/>
      <c r="O23" s="62"/>
      <c r="P23" s="63"/>
      <c r="Q23" s="147"/>
    </row>
    <row r="24" spans="1:17" ht="45" x14ac:dyDescent="0.25">
      <c r="A24" s="11">
        <f>IF(Capa!$B$6&gt;=B24,1,0)</f>
        <v>0</v>
      </c>
      <c r="B24" s="9">
        <v>2</v>
      </c>
      <c r="C24" s="8" t="s">
        <v>24</v>
      </c>
      <c r="D24" s="328" t="s">
        <v>128</v>
      </c>
      <c r="E24" s="331" t="s">
        <v>210</v>
      </c>
      <c r="F24" s="86"/>
      <c r="G24" s="86"/>
      <c r="H24" s="86"/>
      <c r="I24" s="86"/>
      <c r="J24" s="86"/>
      <c r="K24" s="86"/>
      <c r="L24" s="86"/>
      <c r="M24" s="86"/>
      <c r="N24" s="340"/>
      <c r="O24" s="320"/>
      <c r="P24" s="59"/>
      <c r="Q24" s="13"/>
    </row>
    <row r="25" spans="1:17" ht="33.75" x14ac:dyDescent="0.25">
      <c r="A25" s="11">
        <f>IF(Capa!$B$6&gt;=B25,1,0)</f>
        <v>1</v>
      </c>
      <c r="B25" s="9">
        <v>0</v>
      </c>
      <c r="C25" s="8" t="s">
        <v>24</v>
      </c>
      <c r="D25" s="328" t="s">
        <v>129</v>
      </c>
      <c r="E25" s="331" t="s">
        <v>211</v>
      </c>
      <c r="F25" s="86"/>
      <c r="G25" s="86"/>
      <c r="H25" s="86"/>
      <c r="I25" s="86"/>
      <c r="J25" s="86"/>
      <c r="K25" s="86"/>
      <c r="L25" s="86"/>
      <c r="M25" s="86"/>
      <c r="N25" s="340"/>
      <c r="O25" s="320"/>
      <c r="P25" s="59"/>
      <c r="Q25" s="320"/>
    </row>
    <row r="26" spans="1:17" ht="45" x14ac:dyDescent="0.25">
      <c r="A26" s="11">
        <f>IF(Capa!$B$6&gt;=B26,1,0)</f>
        <v>1</v>
      </c>
      <c r="B26" s="9">
        <v>0</v>
      </c>
      <c r="C26" s="8" t="s">
        <v>24</v>
      </c>
      <c r="D26" s="328" t="s">
        <v>130</v>
      </c>
      <c r="E26" s="331" t="s">
        <v>212</v>
      </c>
      <c r="F26" s="86"/>
      <c r="G26" s="86"/>
      <c r="H26" s="86"/>
      <c r="I26" s="86"/>
      <c r="J26" s="86"/>
      <c r="K26" s="86"/>
      <c r="L26" s="86"/>
      <c r="M26" s="86"/>
      <c r="N26" s="340"/>
      <c r="O26" s="320"/>
      <c r="P26" s="59"/>
      <c r="Q26" s="320"/>
    </row>
    <row r="27" spans="1:17" ht="25.5" x14ac:dyDescent="0.25">
      <c r="A27" s="11">
        <f>IF(Capa!$B$6&gt;=B27,1,0)</f>
        <v>0</v>
      </c>
      <c r="B27" s="9">
        <v>1</v>
      </c>
      <c r="C27" s="8" t="s">
        <v>24</v>
      </c>
      <c r="D27" s="328" t="s">
        <v>131</v>
      </c>
      <c r="E27" s="331" t="s">
        <v>213</v>
      </c>
      <c r="F27" s="86"/>
      <c r="G27" s="86"/>
      <c r="H27" s="86"/>
      <c r="I27" s="86"/>
      <c r="J27" s="86"/>
      <c r="K27" s="86"/>
      <c r="L27" s="86"/>
      <c r="M27" s="86"/>
      <c r="N27" s="340"/>
      <c r="O27" s="320"/>
      <c r="P27" s="59"/>
      <c r="Q27" s="320"/>
    </row>
    <row r="28" spans="1:17" ht="25.5" x14ac:dyDescent="0.25">
      <c r="A28" s="11">
        <f>IF(Capa!$B$6&gt;=B28,1,0)</f>
        <v>0</v>
      </c>
      <c r="B28" s="9">
        <v>3</v>
      </c>
      <c r="C28" s="8" t="s">
        <v>24</v>
      </c>
      <c r="D28" s="328" t="s">
        <v>132</v>
      </c>
      <c r="E28" s="331" t="s">
        <v>238</v>
      </c>
      <c r="F28" s="86"/>
      <c r="G28" s="86"/>
      <c r="H28" s="86"/>
      <c r="I28" s="86"/>
      <c r="J28" s="86"/>
      <c r="K28" s="86"/>
      <c r="L28" s="86"/>
      <c r="M28" s="86"/>
      <c r="N28" s="340"/>
      <c r="O28" s="320"/>
      <c r="P28" s="59"/>
      <c r="Q28" s="320"/>
    </row>
    <row r="29" spans="1:17" x14ac:dyDescent="0.25">
      <c r="A29" s="11"/>
      <c r="B29" s="9" t="str">
        <f>IF(ISBLANK(C29),"",IF(ISERR(SEARCH(C29&amp;"\","&lt;B&gt;\&lt;1&gt;\&lt;2&gt;\&lt;3&gt;\")),IF(AND(NOT(ISBLANK(#REF!)),#REF!&lt;=3),#REF!,""),
IF(SEARCH(C29&amp;"\","&lt;B&gt;\&lt;1&gt;\&lt;2&gt;\&lt;3&gt;\")=1,0,IF(SEARCH(C29&amp;"\","&lt;B&gt;\&lt;1&gt;\&lt;2&gt;\&lt;3&gt;\")=5,1,IF(SEARCH(C29&amp;"\","&lt;B&gt;\&lt;1&gt;\&lt;2&gt;\&lt;3&gt;\")=9,2,IF(SEARCH(C29&amp;"\","&lt;B&gt;\&lt;1&gt;\&lt;2&gt;\&lt;3&gt;\")=13,3,""))))))</f>
        <v/>
      </c>
      <c r="C29" s="8"/>
      <c r="D29" s="4"/>
      <c r="E29" s="64"/>
      <c r="F29" s="65"/>
      <c r="G29" s="65"/>
      <c r="H29" s="65"/>
      <c r="I29" s="65"/>
      <c r="J29" s="65"/>
      <c r="K29" s="65"/>
      <c r="L29" s="66"/>
      <c r="M29" s="65"/>
      <c r="N29" s="65"/>
      <c r="O29" s="66"/>
      <c r="P29" s="63"/>
      <c r="Q29" s="320"/>
    </row>
    <row r="30" spans="1:17" s="42" customFormat="1" x14ac:dyDescent="0.25">
      <c r="A30" s="45"/>
      <c r="B30" s="46"/>
      <c r="C30" s="47"/>
      <c r="D30" s="48"/>
      <c r="E30" s="49"/>
      <c r="F30" s="67"/>
      <c r="G30" s="67"/>
      <c r="H30" s="67"/>
      <c r="I30" s="67"/>
      <c r="J30" s="67"/>
      <c r="K30" s="67"/>
      <c r="M30" s="67"/>
      <c r="N30" s="67"/>
      <c r="P30" s="68"/>
      <c r="Q30" s="320"/>
    </row>
    <row r="31" spans="1:17" s="42" customFormat="1" x14ac:dyDescent="0.25">
      <c r="A31" s="45"/>
      <c r="B31" s="46"/>
      <c r="C31" s="47"/>
      <c r="D31" s="48"/>
      <c r="E31" s="49"/>
      <c r="F31" s="67"/>
      <c r="G31" s="67"/>
      <c r="H31" s="67"/>
      <c r="I31" s="67"/>
      <c r="J31" s="67"/>
      <c r="K31" s="67"/>
      <c r="M31" s="67"/>
      <c r="N31" s="67"/>
      <c r="P31" s="68"/>
      <c r="Q31" s="320"/>
    </row>
    <row r="32" spans="1:17" s="42" customFormat="1" x14ac:dyDescent="0.25">
      <c r="A32" s="45"/>
      <c r="B32" s="46"/>
      <c r="C32" s="47"/>
      <c r="D32" s="48"/>
      <c r="E32" s="49"/>
      <c r="F32" s="67"/>
      <c r="G32" s="67"/>
      <c r="H32" s="67"/>
      <c r="I32" s="67"/>
      <c r="J32" s="67"/>
      <c r="K32" s="67"/>
      <c r="M32" s="67"/>
      <c r="N32" s="67"/>
      <c r="P32" s="68"/>
      <c r="Q32" s="320"/>
    </row>
    <row r="33" spans="1:17" s="42" customFormat="1" x14ac:dyDescent="0.25">
      <c r="A33" s="45"/>
      <c r="B33" s="46"/>
      <c r="C33" s="47"/>
      <c r="D33" s="48"/>
      <c r="E33" s="49"/>
      <c r="F33" s="67"/>
      <c r="G33" s="67"/>
      <c r="H33" s="67"/>
      <c r="I33" s="67"/>
      <c r="J33" s="67"/>
      <c r="K33" s="67"/>
      <c r="M33" s="67"/>
      <c r="N33" s="67"/>
      <c r="P33" s="68"/>
      <c r="Q33" s="66"/>
    </row>
    <row r="34" spans="1:17" s="42" customFormat="1" x14ac:dyDescent="0.25">
      <c r="A34" s="45"/>
      <c r="B34" s="46"/>
      <c r="C34" s="47"/>
      <c r="D34" s="48"/>
      <c r="E34" s="49"/>
      <c r="F34" s="67"/>
      <c r="G34" s="67"/>
      <c r="H34" s="67"/>
      <c r="I34" s="67"/>
      <c r="J34" s="67"/>
      <c r="K34" s="67"/>
      <c r="M34" s="67"/>
      <c r="N34" s="67"/>
      <c r="P34" s="68"/>
    </row>
    <row r="35" spans="1:17" s="42" customFormat="1" x14ac:dyDescent="0.25">
      <c r="A35" s="45"/>
      <c r="B35" s="46"/>
      <c r="C35" s="47"/>
      <c r="D35" s="48"/>
      <c r="E35" s="49"/>
      <c r="F35" s="67"/>
      <c r="G35" s="67"/>
      <c r="H35" s="67"/>
      <c r="I35" s="67"/>
      <c r="J35" s="67"/>
      <c r="K35" s="67"/>
      <c r="M35" s="67"/>
      <c r="N35" s="67"/>
      <c r="P35" s="68"/>
    </row>
    <row r="36" spans="1:17" s="42" customFormat="1" x14ac:dyDescent="0.25">
      <c r="A36" s="45"/>
      <c r="B36" s="46"/>
      <c r="C36" s="47"/>
      <c r="D36" s="48"/>
      <c r="E36" s="49"/>
      <c r="F36" s="67"/>
      <c r="G36" s="67"/>
      <c r="H36" s="67"/>
      <c r="I36" s="67"/>
      <c r="J36" s="67"/>
      <c r="K36" s="67"/>
      <c r="M36" s="67"/>
      <c r="N36" s="67"/>
      <c r="P36" s="68"/>
    </row>
    <row r="37" spans="1:17" s="42" customFormat="1" x14ac:dyDescent="0.25">
      <c r="A37" s="45"/>
      <c r="B37" s="46"/>
      <c r="C37" s="47"/>
      <c r="D37" s="48"/>
      <c r="E37" s="49"/>
      <c r="F37" s="67"/>
      <c r="G37" s="67"/>
      <c r="H37" s="67"/>
      <c r="I37" s="67"/>
      <c r="J37" s="67"/>
      <c r="K37" s="67"/>
      <c r="M37" s="67"/>
      <c r="N37" s="67"/>
      <c r="P37" s="68"/>
    </row>
    <row r="38" spans="1:17" s="42" customFormat="1" x14ac:dyDescent="0.25">
      <c r="A38" s="45"/>
      <c r="B38" s="46"/>
      <c r="C38" s="47"/>
      <c r="D38" s="48"/>
      <c r="E38" s="49"/>
      <c r="F38" s="67"/>
      <c r="G38" s="67"/>
      <c r="H38" s="67"/>
      <c r="I38" s="67"/>
      <c r="J38" s="67"/>
      <c r="K38" s="67"/>
      <c r="M38" s="67"/>
      <c r="N38" s="67"/>
      <c r="P38" s="68"/>
    </row>
    <row r="39" spans="1:17" s="42" customFormat="1" x14ac:dyDescent="0.25">
      <c r="A39" s="45"/>
      <c r="B39" s="46"/>
      <c r="C39" s="47"/>
      <c r="D39" s="48"/>
      <c r="E39" s="49"/>
      <c r="F39" s="67"/>
      <c r="G39" s="67"/>
      <c r="H39" s="67"/>
      <c r="I39" s="67"/>
      <c r="J39" s="67"/>
      <c r="K39" s="67"/>
      <c r="M39" s="67"/>
      <c r="N39" s="67"/>
      <c r="P39" s="68"/>
    </row>
    <row r="40" spans="1:17" s="42" customFormat="1" x14ac:dyDescent="0.25">
      <c r="A40" s="45"/>
      <c r="B40" s="46"/>
      <c r="C40" s="47"/>
      <c r="D40" s="48"/>
      <c r="E40" s="49"/>
      <c r="F40" s="67"/>
      <c r="G40" s="67"/>
      <c r="H40" s="67"/>
      <c r="I40" s="67"/>
      <c r="J40" s="67"/>
      <c r="K40" s="67"/>
      <c r="M40" s="67"/>
      <c r="N40" s="67"/>
      <c r="P40" s="68"/>
    </row>
    <row r="41" spans="1:17" s="42" customFormat="1" x14ac:dyDescent="0.25">
      <c r="A41" s="45"/>
      <c r="B41" s="46"/>
      <c r="C41" s="47"/>
      <c r="D41" s="48"/>
      <c r="E41" s="49"/>
      <c r="F41" s="67"/>
      <c r="G41" s="67"/>
      <c r="H41" s="67"/>
      <c r="I41" s="67"/>
      <c r="J41" s="67"/>
      <c r="K41" s="67"/>
      <c r="M41" s="67"/>
      <c r="N41" s="67"/>
      <c r="P41" s="68"/>
    </row>
    <row r="42" spans="1:17" s="42" customFormat="1" x14ac:dyDescent="0.25">
      <c r="A42" s="45"/>
      <c r="B42" s="46"/>
      <c r="C42" s="47"/>
      <c r="D42" s="48"/>
      <c r="E42" s="49"/>
      <c r="F42" s="67"/>
      <c r="G42" s="67"/>
      <c r="H42" s="67"/>
      <c r="I42" s="67"/>
      <c r="J42" s="67"/>
      <c r="K42" s="67"/>
      <c r="M42" s="67"/>
      <c r="N42" s="67"/>
      <c r="P42" s="68"/>
    </row>
    <row r="43" spans="1:17" s="42" customFormat="1" x14ac:dyDescent="0.25">
      <c r="A43" s="45"/>
      <c r="B43" s="46"/>
      <c r="C43" s="47"/>
      <c r="D43" s="48"/>
      <c r="E43" s="49"/>
      <c r="F43" s="67"/>
      <c r="G43" s="67"/>
      <c r="H43" s="67"/>
      <c r="I43" s="67"/>
      <c r="J43" s="67"/>
      <c r="K43" s="67"/>
      <c r="M43" s="67"/>
      <c r="N43" s="67"/>
      <c r="P43" s="68"/>
    </row>
    <row r="44" spans="1:17" s="42" customFormat="1" x14ac:dyDescent="0.25">
      <c r="A44" s="45"/>
      <c r="B44" s="46"/>
      <c r="C44" s="47"/>
      <c r="D44" s="48"/>
      <c r="E44" s="49"/>
      <c r="F44" s="67"/>
      <c r="G44" s="67"/>
      <c r="H44" s="67"/>
      <c r="I44" s="67"/>
      <c r="J44" s="67"/>
      <c r="K44" s="67"/>
      <c r="M44" s="67"/>
      <c r="N44" s="67"/>
      <c r="P44" s="68"/>
    </row>
    <row r="45" spans="1:17" s="42" customFormat="1" x14ac:dyDescent="0.25">
      <c r="A45" s="45"/>
      <c r="B45" s="46"/>
      <c r="C45" s="47"/>
      <c r="D45" s="48"/>
      <c r="E45" s="49"/>
      <c r="F45" s="67"/>
      <c r="G45" s="67"/>
      <c r="H45" s="67"/>
      <c r="I45" s="67"/>
      <c r="J45" s="67"/>
      <c r="K45" s="67"/>
      <c r="M45" s="67"/>
      <c r="N45" s="67"/>
      <c r="P45" s="68"/>
    </row>
    <row r="46" spans="1:17" s="42" customFormat="1" x14ac:dyDescent="0.25">
      <c r="A46" s="45"/>
      <c r="B46" s="46"/>
      <c r="C46" s="47"/>
      <c r="D46" s="48"/>
      <c r="E46" s="49"/>
      <c r="F46" s="67"/>
      <c r="G46" s="67"/>
      <c r="H46" s="67"/>
      <c r="I46" s="67"/>
      <c r="J46" s="67"/>
      <c r="K46" s="67"/>
      <c r="M46" s="67"/>
      <c r="N46" s="67"/>
      <c r="P46" s="68"/>
    </row>
    <row r="47" spans="1:17" s="42" customFormat="1" x14ac:dyDescent="0.25">
      <c r="A47" s="45"/>
      <c r="B47" s="46"/>
      <c r="C47" s="47"/>
      <c r="D47" s="48"/>
      <c r="E47" s="49"/>
      <c r="F47" s="67"/>
      <c r="G47" s="67"/>
      <c r="H47" s="67"/>
      <c r="I47" s="67"/>
      <c r="J47" s="67"/>
      <c r="K47" s="67"/>
      <c r="M47" s="67"/>
      <c r="N47" s="67"/>
      <c r="P47" s="68"/>
    </row>
    <row r="48" spans="1:17" s="42" customFormat="1" x14ac:dyDescent="0.25">
      <c r="A48" s="45"/>
      <c r="B48" s="46"/>
      <c r="C48" s="47"/>
      <c r="D48" s="48"/>
      <c r="E48" s="49"/>
      <c r="F48" s="67"/>
      <c r="G48" s="67"/>
      <c r="H48" s="67"/>
      <c r="I48" s="67"/>
      <c r="J48" s="67"/>
      <c r="K48" s="67"/>
      <c r="M48" s="67"/>
      <c r="N48" s="67"/>
      <c r="P48" s="68"/>
    </row>
    <row r="49" spans="1:16" s="42" customFormat="1" x14ac:dyDescent="0.25">
      <c r="A49" s="45"/>
      <c r="B49" s="46"/>
      <c r="C49" s="47"/>
      <c r="D49" s="48"/>
      <c r="E49" s="49"/>
      <c r="F49" s="67"/>
      <c r="G49" s="67"/>
      <c r="H49" s="67"/>
      <c r="I49" s="67"/>
      <c r="J49" s="67"/>
      <c r="K49" s="67"/>
      <c r="M49" s="67"/>
      <c r="N49" s="67"/>
      <c r="P49" s="68"/>
    </row>
    <row r="50" spans="1:16" s="42" customFormat="1" x14ac:dyDescent="0.25">
      <c r="A50" s="45"/>
      <c r="B50" s="46"/>
      <c r="C50" s="47"/>
      <c r="D50" s="48"/>
      <c r="E50" s="49"/>
      <c r="F50" s="67"/>
      <c r="G50" s="67"/>
      <c r="H50" s="67"/>
      <c r="I50" s="67"/>
      <c r="J50" s="67"/>
      <c r="K50" s="67"/>
      <c r="M50" s="67"/>
      <c r="N50" s="67"/>
      <c r="P50" s="68"/>
    </row>
    <row r="51" spans="1:16" s="42" customFormat="1" x14ac:dyDescent="0.25">
      <c r="A51" s="45"/>
      <c r="B51" s="46"/>
      <c r="C51" s="47"/>
      <c r="D51" s="48"/>
      <c r="E51" s="49"/>
      <c r="F51" s="67"/>
      <c r="G51" s="67"/>
      <c r="H51" s="67"/>
      <c r="I51" s="67"/>
      <c r="J51" s="67"/>
      <c r="K51" s="67"/>
      <c r="M51" s="67"/>
      <c r="N51" s="67"/>
      <c r="P51" s="68"/>
    </row>
    <row r="52" spans="1:16" s="42" customFormat="1" x14ac:dyDescent="0.25">
      <c r="A52" s="45"/>
      <c r="B52" s="46"/>
      <c r="C52" s="47"/>
      <c r="D52" s="48"/>
      <c r="E52" s="49"/>
      <c r="F52" s="67"/>
      <c r="G52" s="67"/>
      <c r="H52" s="67"/>
      <c r="I52" s="67"/>
      <c r="J52" s="67"/>
      <c r="K52" s="67"/>
      <c r="M52" s="67"/>
      <c r="N52" s="67"/>
      <c r="P52" s="68"/>
    </row>
    <row r="53" spans="1:16" s="42" customFormat="1" x14ac:dyDescent="0.25">
      <c r="A53" s="45"/>
      <c r="B53" s="46"/>
      <c r="C53" s="47"/>
      <c r="D53" s="48"/>
      <c r="E53" s="49"/>
      <c r="F53" s="67"/>
      <c r="G53" s="67"/>
      <c r="H53" s="67"/>
      <c r="I53" s="67"/>
      <c r="J53" s="67"/>
      <c r="K53" s="67"/>
      <c r="M53" s="67"/>
      <c r="N53" s="67"/>
      <c r="P53" s="68"/>
    </row>
    <row r="54" spans="1:16" s="42" customFormat="1" x14ac:dyDescent="0.25">
      <c r="A54" s="45"/>
      <c r="B54" s="46"/>
      <c r="C54" s="47"/>
      <c r="D54" s="48"/>
      <c r="E54" s="49"/>
      <c r="F54" s="67"/>
      <c r="G54" s="67"/>
      <c r="H54" s="67"/>
      <c r="I54" s="67"/>
      <c r="J54" s="67"/>
      <c r="K54" s="67"/>
      <c r="M54" s="67"/>
      <c r="N54" s="67"/>
      <c r="P54" s="68"/>
    </row>
    <row r="55" spans="1:16" s="42" customFormat="1" x14ac:dyDescent="0.25">
      <c r="A55" s="45"/>
      <c r="B55" s="46"/>
      <c r="C55" s="47"/>
      <c r="D55" s="48"/>
      <c r="E55" s="49"/>
      <c r="F55" s="67"/>
      <c r="G55" s="67"/>
      <c r="H55" s="67"/>
      <c r="I55" s="67"/>
      <c r="J55" s="67"/>
      <c r="K55" s="67"/>
      <c r="M55" s="67"/>
      <c r="N55" s="67"/>
      <c r="P55" s="68"/>
    </row>
    <row r="56" spans="1:16" s="42" customFormat="1" x14ac:dyDescent="0.25">
      <c r="A56" s="45"/>
      <c r="B56" s="46"/>
      <c r="C56" s="47"/>
      <c r="D56" s="48"/>
      <c r="E56" s="49"/>
      <c r="F56" s="67"/>
      <c r="G56" s="67"/>
      <c r="H56" s="67"/>
      <c r="I56" s="67"/>
      <c r="J56" s="67"/>
      <c r="K56" s="67"/>
      <c r="M56" s="67"/>
      <c r="N56" s="67"/>
      <c r="P56" s="68"/>
    </row>
    <row r="57" spans="1:16" s="42" customFormat="1" x14ac:dyDescent="0.25">
      <c r="A57" s="45"/>
      <c r="B57" s="46"/>
      <c r="C57" s="47"/>
      <c r="D57" s="48"/>
      <c r="E57" s="49"/>
      <c r="F57" s="67"/>
      <c r="G57" s="67"/>
      <c r="H57" s="67"/>
      <c r="I57" s="67"/>
      <c r="J57" s="67"/>
      <c r="K57" s="67"/>
      <c r="M57" s="67"/>
      <c r="N57" s="67"/>
      <c r="P57" s="68"/>
    </row>
    <row r="58" spans="1:16" s="42" customFormat="1" x14ac:dyDescent="0.25">
      <c r="A58" s="45"/>
      <c r="B58" s="46"/>
      <c r="C58" s="47"/>
      <c r="D58" s="48"/>
      <c r="E58" s="49"/>
      <c r="F58" s="67"/>
      <c r="G58" s="67"/>
      <c r="H58" s="67"/>
      <c r="I58" s="67"/>
      <c r="J58" s="67"/>
      <c r="K58" s="67"/>
      <c r="M58" s="67"/>
      <c r="N58" s="67"/>
      <c r="P58" s="68"/>
    </row>
    <row r="59" spans="1:16" s="42" customFormat="1" x14ac:dyDescent="0.25">
      <c r="A59" s="45"/>
      <c r="B59" s="46"/>
      <c r="C59" s="47"/>
      <c r="D59" s="48"/>
      <c r="E59" s="49"/>
      <c r="F59" s="67"/>
      <c r="G59" s="67"/>
      <c r="H59" s="67"/>
      <c r="I59" s="67"/>
      <c r="J59" s="67"/>
      <c r="K59" s="67"/>
      <c r="M59" s="67"/>
      <c r="N59" s="67"/>
      <c r="P59" s="68"/>
    </row>
    <row r="60" spans="1:16" s="42" customFormat="1" x14ac:dyDescent="0.25">
      <c r="A60" s="45"/>
      <c r="B60" s="46"/>
      <c r="C60" s="47"/>
      <c r="D60" s="48"/>
      <c r="E60" s="49"/>
      <c r="F60" s="67"/>
      <c r="G60" s="67"/>
      <c r="H60" s="67"/>
      <c r="I60" s="67"/>
      <c r="J60" s="67"/>
      <c r="K60" s="67"/>
      <c r="M60" s="67"/>
      <c r="N60" s="67"/>
      <c r="P60" s="68"/>
    </row>
    <row r="61" spans="1:16" s="42" customFormat="1" x14ac:dyDescent="0.25">
      <c r="A61" s="45"/>
      <c r="B61" s="46"/>
      <c r="C61" s="47"/>
      <c r="D61" s="48"/>
      <c r="E61" s="49"/>
      <c r="F61" s="67"/>
      <c r="G61" s="67"/>
      <c r="H61" s="67"/>
      <c r="I61" s="67"/>
      <c r="J61" s="67"/>
      <c r="K61" s="67"/>
      <c r="M61" s="67"/>
      <c r="N61" s="67"/>
      <c r="P61" s="68"/>
    </row>
    <row r="62" spans="1:16" s="42" customFormat="1" x14ac:dyDescent="0.25">
      <c r="A62" s="45"/>
      <c r="B62" s="46"/>
      <c r="C62" s="47"/>
      <c r="D62" s="48"/>
      <c r="E62" s="49"/>
      <c r="F62" s="67"/>
      <c r="G62" s="67"/>
      <c r="H62" s="67"/>
      <c r="I62" s="67"/>
      <c r="J62" s="67"/>
      <c r="K62" s="67"/>
      <c r="M62" s="67"/>
      <c r="N62" s="67"/>
      <c r="P62" s="68"/>
    </row>
    <row r="63" spans="1:16" s="42" customFormat="1" x14ac:dyDescent="0.25">
      <c r="A63" s="45"/>
      <c r="B63" s="46"/>
      <c r="C63" s="47"/>
      <c r="D63" s="48"/>
      <c r="E63" s="49"/>
      <c r="F63" s="67"/>
      <c r="G63" s="67"/>
      <c r="H63" s="67"/>
      <c r="I63" s="67"/>
      <c r="J63" s="67"/>
      <c r="K63" s="67"/>
      <c r="M63" s="67"/>
      <c r="N63" s="67"/>
      <c r="P63" s="68"/>
    </row>
    <row r="64" spans="1:16" s="42" customFormat="1" x14ac:dyDescent="0.25">
      <c r="A64" s="45"/>
      <c r="B64" s="46"/>
      <c r="C64" s="47"/>
      <c r="D64" s="48"/>
      <c r="E64" s="49"/>
      <c r="F64" s="67"/>
      <c r="G64" s="67"/>
      <c r="H64" s="67"/>
      <c r="I64" s="67"/>
      <c r="J64" s="67"/>
      <c r="K64" s="67"/>
      <c r="M64" s="67"/>
      <c r="N64" s="67"/>
      <c r="P64" s="68"/>
    </row>
    <row r="65" spans="1:16" s="42" customFormat="1" x14ac:dyDescent="0.25">
      <c r="A65" s="45"/>
      <c r="B65" s="46"/>
      <c r="C65" s="47"/>
      <c r="D65" s="48"/>
      <c r="E65" s="49"/>
      <c r="F65" s="67"/>
      <c r="G65" s="67"/>
      <c r="H65" s="67"/>
      <c r="I65" s="67"/>
      <c r="J65" s="67"/>
      <c r="K65" s="67"/>
      <c r="M65" s="67"/>
      <c r="N65" s="67"/>
      <c r="P65" s="68"/>
    </row>
    <row r="66" spans="1:16" s="42" customFormat="1" x14ac:dyDescent="0.25">
      <c r="A66" s="45"/>
      <c r="B66" s="46"/>
      <c r="C66" s="47"/>
      <c r="D66" s="48"/>
      <c r="E66" s="49"/>
      <c r="F66" s="67"/>
      <c r="G66" s="67"/>
      <c r="H66" s="67"/>
      <c r="I66" s="67"/>
      <c r="J66" s="67"/>
      <c r="K66" s="67"/>
      <c r="M66" s="67"/>
      <c r="N66" s="67"/>
      <c r="P66" s="68"/>
    </row>
    <row r="67" spans="1:16" s="42" customFormat="1" x14ac:dyDescent="0.25">
      <c r="A67" s="45"/>
      <c r="B67" s="46"/>
      <c r="C67" s="47"/>
      <c r="D67" s="48"/>
      <c r="E67" s="49"/>
      <c r="F67" s="67"/>
      <c r="G67" s="67"/>
      <c r="H67" s="67"/>
      <c r="I67" s="67"/>
      <c r="J67" s="67"/>
      <c r="K67" s="67"/>
      <c r="M67" s="67"/>
      <c r="N67" s="67"/>
      <c r="P67" s="68"/>
    </row>
    <row r="68" spans="1:16" s="42" customFormat="1" x14ac:dyDescent="0.25">
      <c r="A68" s="45"/>
      <c r="B68" s="46"/>
      <c r="C68" s="47"/>
      <c r="D68" s="48"/>
      <c r="E68" s="49"/>
      <c r="F68" s="67"/>
      <c r="G68" s="67"/>
      <c r="H68" s="67"/>
      <c r="I68" s="67"/>
      <c r="J68" s="67"/>
      <c r="K68" s="67"/>
      <c r="M68" s="67"/>
      <c r="N68" s="67"/>
      <c r="P68" s="68"/>
    </row>
    <row r="69" spans="1:16" s="42" customFormat="1" x14ac:dyDescent="0.25">
      <c r="A69" s="45"/>
      <c r="B69" s="46"/>
      <c r="C69" s="47"/>
      <c r="D69" s="48"/>
      <c r="E69" s="49"/>
      <c r="F69" s="67"/>
      <c r="G69" s="67"/>
      <c r="H69" s="67"/>
      <c r="I69" s="67"/>
      <c r="J69" s="67"/>
      <c r="K69" s="67"/>
      <c r="M69" s="67"/>
      <c r="N69" s="67"/>
      <c r="P69" s="68"/>
    </row>
    <row r="70" spans="1:16" s="42" customFormat="1" x14ac:dyDescent="0.25">
      <c r="A70" s="45"/>
      <c r="B70" s="46"/>
      <c r="C70" s="47"/>
      <c r="D70" s="48"/>
      <c r="E70" s="49"/>
      <c r="F70" s="67"/>
      <c r="G70" s="67"/>
      <c r="H70" s="67"/>
      <c r="I70" s="67"/>
      <c r="J70" s="67"/>
      <c r="K70" s="67"/>
      <c r="M70" s="67"/>
      <c r="N70" s="67"/>
      <c r="P70" s="68"/>
    </row>
    <row r="71" spans="1:16" s="42" customFormat="1" x14ac:dyDescent="0.25">
      <c r="A71" s="45"/>
      <c r="B71" s="46"/>
      <c r="C71" s="47"/>
      <c r="D71" s="48"/>
      <c r="E71" s="49"/>
      <c r="F71" s="67"/>
      <c r="G71" s="67"/>
      <c r="H71" s="67"/>
      <c r="I71" s="67"/>
      <c r="J71" s="67"/>
      <c r="K71" s="67"/>
      <c r="M71" s="67"/>
      <c r="N71" s="67"/>
      <c r="P71" s="68"/>
    </row>
    <row r="72" spans="1:16" s="42" customFormat="1" x14ac:dyDescent="0.25">
      <c r="A72" s="45"/>
      <c r="B72" s="46"/>
      <c r="C72" s="47"/>
      <c r="D72" s="48"/>
      <c r="E72" s="49"/>
      <c r="F72" s="67"/>
      <c r="G72" s="67"/>
      <c r="H72" s="67"/>
      <c r="I72" s="67"/>
      <c r="J72" s="67"/>
      <c r="K72" s="67"/>
      <c r="M72" s="67"/>
      <c r="N72" s="67"/>
      <c r="P72" s="68"/>
    </row>
    <row r="73" spans="1:16" s="42" customFormat="1" x14ac:dyDescent="0.25">
      <c r="A73" s="45"/>
      <c r="B73" s="46"/>
      <c r="C73" s="47"/>
      <c r="D73" s="48"/>
      <c r="E73" s="49"/>
      <c r="F73" s="67"/>
      <c r="G73" s="67"/>
      <c r="H73" s="67"/>
      <c r="I73" s="67"/>
      <c r="J73" s="67"/>
      <c r="K73" s="67"/>
      <c r="M73" s="67"/>
      <c r="N73" s="67"/>
      <c r="P73" s="68"/>
    </row>
    <row r="74" spans="1:16" s="42" customFormat="1" x14ac:dyDescent="0.25">
      <c r="A74" s="45"/>
      <c r="B74" s="46"/>
      <c r="C74" s="47"/>
      <c r="D74" s="48"/>
      <c r="E74" s="49"/>
      <c r="F74" s="67"/>
      <c r="G74" s="67"/>
      <c r="H74" s="67"/>
      <c r="I74" s="67"/>
      <c r="J74" s="67"/>
      <c r="K74" s="67"/>
      <c r="M74" s="67"/>
      <c r="N74" s="67"/>
      <c r="P74" s="68"/>
    </row>
    <row r="75" spans="1:16" s="42" customFormat="1" x14ac:dyDescent="0.25">
      <c r="A75" s="45"/>
      <c r="B75" s="46"/>
      <c r="C75" s="47"/>
      <c r="D75" s="48"/>
      <c r="E75" s="49"/>
      <c r="F75" s="67"/>
      <c r="G75" s="67"/>
      <c r="H75" s="67"/>
      <c r="I75" s="67"/>
      <c r="J75" s="67"/>
      <c r="K75" s="67"/>
      <c r="M75" s="67"/>
      <c r="N75" s="67"/>
      <c r="P75" s="68"/>
    </row>
    <row r="76" spans="1:16" s="42" customFormat="1" x14ac:dyDescent="0.25">
      <c r="A76" s="45"/>
      <c r="B76" s="46"/>
      <c r="C76" s="47"/>
      <c r="D76" s="48"/>
      <c r="E76" s="49"/>
      <c r="F76" s="67"/>
      <c r="G76" s="67"/>
      <c r="H76" s="67"/>
      <c r="I76" s="67"/>
      <c r="J76" s="67"/>
      <c r="K76" s="67"/>
      <c r="M76" s="67"/>
      <c r="N76" s="67"/>
      <c r="P76" s="68"/>
    </row>
    <row r="77" spans="1:16" s="42" customFormat="1" x14ac:dyDescent="0.25">
      <c r="A77" s="45"/>
      <c r="B77" s="46"/>
      <c r="C77" s="47"/>
      <c r="D77" s="48"/>
      <c r="E77" s="49"/>
      <c r="F77" s="67"/>
      <c r="G77" s="67"/>
      <c r="H77" s="67"/>
      <c r="I77" s="67"/>
      <c r="J77" s="67"/>
      <c r="K77" s="67"/>
      <c r="M77" s="67"/>
      <c r="N77" s="67"/>
      <c r="P77" s="68"/>
    </row>
    <row r="78" spans="1:16" s="42" customFormat="1" x14ac:dyDescent="0.25">
      <c r="A78" s="45"/>
      <c r="B78" s="46"/>
      <c r="C78" s="47"/>
      <c r="D78" s="48"/>
      <c r="E78" s="49"/>
      <c r="F78" s="67"/>
      <c r="G78" s="67"/>
      <c r="H78" s="67"/>
      <c r="I78" s="67"/>
      <c r="J78" s="67"/>
      <c r="K78" s="67"/>
      <c r="M78" s="67"/>
      <c r="N78" s="67"/>
      <c r="P78" s="68"/>
    </row>
    <row r="79" spans="1:16" s="42" customFormat="1" x14ac:dyDescent="0.25">
      <c r="A79" s="45"/>
      <c r="B79" s="46"/>
      <c r="C79" s="47"/>
      <c r="D79" s="48"/>
      <c r="E79" s="49"/>
      <c r="F79" s="67"/>
      <c r="G79" s="67"/>
      <c r="H79" s="67"/>
      <c r="I79" s="67"/>
      <c r="J79" s="67"/>
      <c r="K79" s="67"/>
      <c r="M79" s="67"/>
      <c r="N79" s="67"/>
      <c r="P79" s="68"/>
    </row>
    <row r="80" spans="1:16" s="42" customFormat="1" x14ac:dyDescent="0.25">
      <c r="A80" s="45"/>
      <c r="B80" s="46"/>
      <c r="C80" s="47"/>
      <c r="D80" s="48"/>
      <c r="E80" s="49"/>
      <c r="F80" s="67"/>
      <c r="G80" s="67"/>
      <c r="H80" s="67"/>
      <c r="I80" s="67"/>
      <c r="J80" s="67"/>
      <c r="K80" s="67"/>
      <c r="M80" s="67"/>
      <c r="N80" s="67"/>
      <c r="P80" s="68"/>
    </row>
    <row r="81" spans="1:16" s="42" customFormat="1" x14ac:dyDescent="0.25">
      <c r="A81" s="45"/>
      <c r="B81" s="46"/>
      <c r="C81" s="47"/>
      <c r="D81" s="48"/>
      <c r="E81" s="49"/>
      <c r="F81" s="67"/>
      <c r="G81" s="67"/>
      <c r="H81" s="67"/>
      <c r="I81" s="67"/>
      <c r="J81" s="67"/>
      <c r="K81" s="67"/>
      <c r="M81" s="67"/>
      <c r="N81" s="67"/>
      <c r="P81" s="68"/>
    </row>
    <row r="82" spans="1:16" s="42" customFormat="1" x14ac:dyDescent="0.25">
      <c r="A82" s="45"/>
      <c r="B82" s="46"/>
      <c r="C82" s="47"/>
      <c r="D82" s="48"/>
      <c r="E82" s="49"/>
      <c r="F82" s="67"/>
      <c r="G82" s="67"/>
      <c r="H82" s="67"/>
      <c r="I82" s="67"/>
      <c r="J82" s="67"/>
      <c r="K82" s="67"/>
      <c r="M82" s="67"/>
      <c r="N82" s="67"/>
      <c r="P82" s="68"/>
    </row>
    <row r="83" spans="1:16" s="42" customFormat="1" x14ac:dyDescent="0.25">
      <c r="A83" s="45"/>
      <c r="B83" s="46"/>
      <c r="C83" s="47"/>
      <c r="D83" s="48"/>
      <c r="E83" s="49"/>
      <c r="F83" s="67"/>
      <c r="G83" s="67"/>
      <c r="H83" s="67"/>
      <c r="I83" s="67"/>
      <c r="J83" s="67"/>
      <c r="K83" s="67"/>
      <c r="M83" s="67"/>
      <c r="N83" s="67"/>
      <c r="P83" s="68"/>
    </row>
    <row r="84" spans="1:16" s="42" customFormat="1" x14ac:dyDescent="0.25">
      <c r="A84" s="45"/>
      <c r="B84" s="46"/>
      <c r="C84" s="47"/>
      <c r="D84" s="48"/>
      <c r="E84" s="49"/>
      <c r="F84" s="67"/>
      <c r="G84" s="67"/>
      <c r="H84" s="67"/>
      <c r="I84" s="67"/>
      <c r="J84" s="67"/>
      <c r="K84" s="67"/>
      <c r="M84" s="67"/>
      <c r="N84" s="67"/>
      <c r="P84" s="68"/>
    </row>
    <row r="85" spans="1:16" s="42" customFormat="1" x14ac:dyDescent="0.25">
      <c r="A85" s="45"/>
      <c r="B85" s="46"/>
      <c r="C85" s="47"/>
      <c r="D85" s="48"/>
      <c r="E85" s="49"/>
      <c r="F85" s="67"/>
      <c r="G85" s="67"/>
      <c r="H85" s="67"/>
      <c r="I85" s="67"/>
      <c r="J85" s="67"/>
      <c r="K85" s="67"/>
      <c r="M85" s="67"/>
      <c r="N85" s="67"/>
      <c r="P85" s="68"/>
    </row>
    <row r="86" spans="1:16" s="42" customFormat="1" x14ac:dyDescent="0.25">
      <c r="A86" s="45"/>
      <c r="B86" s="46"/>
      <c r="C86" s="47"/>
      <c r="D86" s="48"/>
      <c r="E86" s="49"/>
      <c r="F86" s="67"/>
      <c r="G86" s="67"/>
      <c r="H86" s="67"/>
      <c r="I86" s="67"/>
      <c r="J86" s="67"/>
      <c r="K86" s="67"/>
      <c r="M86" s="67"/>
      <c r="N86" s="67"/>
      <c r="P86" s="68"/>
    </row>
    <row r="87" spans="1:16" s="42" customFormat="1" x14ac:dyDescent="0.25">
      <c r="A87" s="45"/>
      <c r="B87" s="46"/>
      <c r="C87" s="47"/>
      <c r="D87" s="48"/>
      <c r="E87" s="49"/>
      <c r="F87" s="67"/>
      <c r="G87" s="67"/>
      <c r="H87" s="67"/>
      <c r="I87" s="67"/>
      <c r="J87" s="67"/>
      <c r="K87" s="67"/>
      <c r="M87" s="67"/>
      <c r="N87" s="67"/>
      <c r="P87" s="68"/>
    </row>
    <row r="88" spans="1:16" s="42" customFormat="1" x14ac:dyDescent="0.25">
      <c r="A88" s="45"/>
      <c r="B88" s="46"/>
      <c r="C88" s="47"/>
      <c r="D88" s="48"/>
      <c r="E88" s="49"/>
      <c r="F88" s="67"/>
      <c r="G88" s="67"/>
      <c r="H88" s="67"/>
      <c r="I88" s="67"/>
      <c r="J88" s="67"/>
      <c r="K88" s="67"/>
      <c r="M88" s="67"/>
      <c r="N88" s="67"/>
      <c r="P88" s="68"/>
    </row>
    <row r="89" spans="1:16" s="42" customFormat="1" x14ac:dyDescent="0.25">
      <c r="A89" s="45"/>
      <c r="B89" s="46"/>
      <c r="C89" s="47"/>
      <c r="D89" s="48"/>
      <c r="E89" s="49"/>
      <c r="F89" s="67"/>
      <c r="G89" s="67"/>
      <c r="H89" s="67"/>
      <c r="I89" s="67"/>
      <c r="J89" s="67"/>
      <c r="K89" s="67"/>
      <c r="M89" s="67"/>
      <c r="N89" s="67"/>
      <c r="P89" s="68"/>
    </row>
    <row r="90" spans="1:16" s="42" customFormat="1" x14ac:dyDescent="0.25">
      <c r="A90" s="45"/>
      <c r="B90" s="46"/>
      <c r="C90" s="47"/>
      <c r="D90" s="48"/>
      <c r="E90" s="49"/>
      <c r="F90" s="67"/>
      <c r="G90" s="67"/>
      <c r="H90" s="67"/>
      <c r="I90" s="67"/>
      <c r="J90" s="67"/>
      <c r="K90" s="67"/>
      <c r="M90" s="67"/>
      <c r="N90" s="67"/>
      <c r="P90" s="68"/>
    </row>
    <row r="91" spans="1:16" s="42" customFormat="1" x14ac:dyDescent="0.25">
      <c r="A91" s="45"/>
      <c r="B91" s="46"/>
      <c r="C91" s="47"/>
      <c r="D91" s="48"/>
      <c r="E91" s="49"/>
      <c r="F91" s="67"/>
      <c r="G91" s="67"/>
      <c r="H91" s="67"/>
      <c r="I91" s="67"/>
      <c r="J91" s="67"/>
      <c r="K91" s="67"/>
      <c r="M91" s="67"/>
      <c r="N91" s="67"/>
      <c r="P91" s="68"/>
    </row>
    <row r="92" spans="1:16" s="42" customFormat="1" x14ac:dyDescent="0.25">
      <c r="A92" s="45"/>
      <c r="B92" s="46"/>
      <c r="C92" s="47"/>
      <c r="D92" s="48"/>
      <c r="E92" s="49"/>
      <c r="F92" s="67"/>
      <c r="G92" s="67"/>
      <c r="H92" s="67"/>
      <c r="I92" s="67"/>
      <c r="J92" s="67"/>
      <c r="K92" s="67"/>
      <c r="M92" s="67"/>
      <c r="N92" s="67"/>
      <c r="P92" s="68"/>
    </row>
    <row r="93" spans="1:16" s="42" customFormat="1" x14ac:dyDescent="0.25">
      <c r="A93" s="45"/>
      <c r="B93" s="46"/>
      <c r="C93" s="47"/>
      <c r="D93" s="48"/>
      <c r="E93" s="49"/>
      <c r="F93" s="67"/>
      <c r="G93" s="67"/>
      <c r="H93" s="67"/>
      <c r="I93" s="67"/>
      <c r="J93" s="67"/>
      <c r="K93" s="67"/>
      <c r="M93" s="67"/>
      <c r="N93" s="67"/>
      <c r="P93" s="68"/>
    </row>
    <row r="94" spans="1:16" s="42" customFormat="1" x14ac:dyDescent="0.25">
      <c r="A94" s="45"/>
      <c r="B94" s="46"/>
      <c r="C94" s="47"/>
      <c r="D94" s="48"/>
      <c r="E94" s="49"/>
      <c r="F94" s="67"/>
      <c r="G94" s="67"/>
      <c r="H94" s="67"/>
      <c r="I94" s="67"/>
      <c r="J94" s="67"/>
      <c r="K94" s="67"/>
      <c r="M94" s="67"/>
      <c r="N94" s="67"/>
      <c r="P94" s="68"/>
    </row>
    <row r="95" spans="1:16" s="42" customFormat="1" x14ac:dyDescent="0.25">
      <c r="A95" s="45"/>
      <c r="B95" s="46"/>
      <c r="C95" s="47"/>
      <c r="D95" s="48"/>
      <c r="E95" s="49"/>
      <c r="F95" s="67"/>
      <c r="G95" s="67"/>
      <c r="H95" s="67"/>
      <c r="I95" s="67"/>
      <c r="J95" s="67"/>
      <c r="K95" s="67"/>
      <c r="M95" s="67"/>
      <c r="N95" s="67"/>
      <c r="P95" s="68"/>
    </row>
    <row r="96" spans="1:16" s="42" customFormat="1" x14ac:dyDescent="0.25">
      <c r="A96" s="45"/>
      <c r="B96" s="46"/>
      <c r="C96" s="47"/>
      <c r="D96" s="48"/>
      <c r="E96" s="49"/>
      <c r="F96" s="67"/>
      <c r="G96" s="67"/>
      <c r="H96" s="67"/>
      <c r="I96" s="67"/>
      <c r="J96" s="67"/>
      <c r="K96" s="67"/>
      <c r="M96" s="67"/>
      <c r="N96" s="67"/>
      <c r="P96" s="68"/>
    </row>
    <row r="97" spans="1:16" s="42" customFormat="1" x14ac:dyDescent="0.25">
      <c r="A97" s="45"/>
      <c r="B97" s="46"/>
      <c r="C97" s="47"/>
      <c r="D97" s="48"/>
      <c r="E97" s="49"/>
      <c r="F97" s="67"/>
      <c r="G97" s="67"/>
      <c r="H97" s="67"/>
      <c r="I97" s="67"/>
      <c r="J97" s="67"/>
      <c r="K97" s="67"/>
      <c r="M97" s="67"/>
      <c r="N97" s="67"/>
      <c r="P97" s="68"/>
    </row>
    <row r="98" spans="1:16" s="42" customFormat="1" x14ac:dyDescent="0.25">
      <c r="A98" s="45"/>
      <c r="B98" s="46"/>
      <c r="C98" s="47"/>
      <c r="D98" s="48"/>
      <c r="E98" s="49"/>
      <c r="F98" s="67"/>
      <c r="G98" s="67"/>
      <c r="H98" s="67"/>
      <c r="I98" s="67"/>
      <c r="J98" s="67"/>
      <c r="K98" s="67"/>
      <c r="M98" s="67"/>
      <c r="N98" s="67"/>
      <c r="P98" s="68"/>
    </row>
    <row r="99" spans="1:16" s="42" customFormat="1" x14ac:dyDescent="0.25">
      <c r="A99" s="45"/>
      <c r="B99" s="46"/>
      <c r="C99" s="47"/>
      <c r="D99" s="48"/>
      <c r="E99" s="49"/>
      <c r="F99" s="67"/>
      <c r="G99" s="67"/>
      <c r="H99" s="67"/>
      <c r="I99" s="67"/>
      <c r="J99" s="67"/>
      <c r="K99" s="67"/>
      <c r="M99" s="67"/>
      <c r="N99" s="67"/>
      <c r="P99" s="68"/>
    </row>
    <row r="100" spans="1:16" s="42" customFormat="1" x14ac:dyDescent="0.25">
      <c r="A100" s="45"/>
      <c r="B100" s="46"/>
      <c r="C100" s="47"/>
      <c r="D100" s="48"/>
      <c r="E100" s="49"/>
      <c r="F100" s="67"/>
      <c r="G100" s="67"/>
      <c r="H100" s="67"/>
      <c r="I100" s="67"/>
      <c r="J100" s="67"/>
      <c r="K100" s="67"/>
      <c r="M100" s="67"/>
      <c r="N100" s="67"/>
      <c r="P100" s="68"/>
    </row>
    <row r="101" spans="1:16" s="42" customFormat="1" x14ac:dyDescent="0.25">
      <c r="A101" s="45"/>
      <c r="B101" s="46"/>
      <c r="C101" s="47"/>
      <c r="D101" s="48"/>
      <c r="E101" s="49"/>
      <c r="F101" s="67"/>
      <c r="G101" s="67"/>
      <c r="H101" s="67"/>
      <c r="I101" s="67"/>
      <c r="J101" s="67"/>
      <c r="K101" s="67"/>
      <c r="M101" s="67"/>
      <c r="N101" s="67"/>
      <c r="P101" s="68"/>
    </row>
    <row r="102" spans="1:16" s="42" customFormat="1" x14ac:dyDescent="0.25">
      <c r="A102" s="45"/>
      <c r="B102" s="46"/>
      <c r="C102" s="47"/>
      <c r="D102" s="48"/>
      <c r="E102" s="49"/>
      <c r="F102" s="67"/>
      <c r="G102" s="67"/>
      <c r="H102" s="67"/>
      <c r="I102" s="67"/>
      <c r="J102" s="67"/>
      <c r="K102" s="67"/>
      <c r="M102" s="67"/>
      <c r="N102" s="67"/>
      <c r="P102" s="68"/>
    </row>
    <row r="103" spans="1:16" s="42" customFormat="1" x14ac:dyDescent="0.25">
      <c r="A103" s="45"/>
      <c r="B103" s="46"/>
      <c r="C103" s="47"/>
      <c r="D103" s="48"/>
      <c r="E103" s="49"/>
      <c r="F103" s="67"/>
      <c r="G103" s="67"/>
      <c r="H103" s="67"/>
      <c r="I103" s="67"/>
      <c r="J103" s="67"/>
      <c r="K103" s="67"/>
      <c r="M103" s="67"/>
      <c r="N103" s="67"/>
      <c r="P103" s="68"/>
    </row>
    <row r="104" spans="1:16" s="42" customFormat="1" x14ac:dyDescent="0.25">
      <c r="A104" s="45"/>
      <c r="B104" s="46"/>
      <c r="C104" s="47"/>
      <c r="D104" s="48"/>
      <c r="E104" s="49"/>
      <c r="F104" s="67"/>
      <c r="G104" s="67"/>
      <c r="H104" s="67"/>
      <c r="I104" s="67"/>
      <c r="J104" s="67"/>
      <c r="K104" s="67"/>
      <c r="M104" s="67"/>
      <c r="N104" s="67"/>
      <c r="P104" s="68"/>
    </row>
    <row r="105" spans="1:16" s="42" customFormat="1" x14ac:dyDescent="0.25">
      <c r="A105" s="45"/>
      <c r="B105" s="46"/>
      <c r="C105" s="47"/>
      <c r="D105" s="48"/>
      <c r="E105" s="49"/>
      <c r="F105" s="67"/>
      <c r="G105" s="67"/>
      <c r="H105" s="67"/>
      <c r="I105" s="67"/>
      <c r="J105" s="67"/>
      <c r="K105" s="67"/>
      <c r="M105" s="67"/>
      <c r="N105" s="67"/>
      <c r="P105" s="68"/>
    </row>
    <row r="106" spans="1:16" s="42" customFormat="1" x14ac:dyDescent="0.25">
      <c r="A106" s="45"/>
      <c r="B106" s="46"/>
      <c r="C106" s="47"/>
      <c r="D106" s="48"/>
      <c r="E106" s="49"/>
      <c r="F106" s="67"/>
      <c r="G106" s="67"/>
      <c r="H106" s="67"/>
      <c r="I106" s="67"/>
      <c r="J106" s="67"/>
      <c r="K106" s="67"/>
      <c r="M106" s="67"/>
      <c r="N106" s="67"/>
      <c r="P106" s="68"/>
    </row>
    <row r="107" spans="1:16" s="42" customFormat="1" x14ac:dyDescent="0.25">
      <c r="A107" s="45"/>
      <c r="B107" s="46"/>
      <c r="C107" s="47"/>
      <c r="D107" s="48"/>
      <c r="E107" s="49"/>
      <c r="F107" s="67"/>
      <c r="G107" s="67"/>
      <c r="H107" s="67"/>
      <c r="I107" s="67"/>
      <c r="J107" s="67"/>
      <c r="K107" s="67"/>
      <c r="M107" s="67"/>
      <c r="N107" s="67"/>
      <c r="P107" s="68"/>
    </row>
    <row r="108" spans="1:16" s="42" customFormat="1" x14ac:dyDescent="0.25">
      <c r="A108" s="45"/>
      <c r="B108" s="46"/>
      <c r="C108" s="47"/>
      <c r="D108" s="48"/>
      <c r="E108" s="49"/>
      <c r="F108" s="67"/>
      <c r="G108" s="67"/>
      <c r="H108" s="67"/>
      <c r="I108" s="67"/>
      <c r="J108" s="67"/>
      <c r="K108" s="67"/>
      <c r="M108" s="67"/>
      <c r="N108" s="67"/>
      <c r="P108" s="68"/>
    </row>
    <row r="109" spans="1:16" s="42" customFormat="1" x14ac:dyDescent="0.25">
      <c r="A109" s="45"/>
      <c r="B109" s="46"/>
      <c r="C109" s="47"/>
      <c r="D109" s="48"/>
      <c r="E109" s="49"/>
      <c r="F109" s="67"/>
      <c r="G109" s="67"/>
      <c r="H109" s="67"/>
      <c r="I109" s="67"/>
      <c r="J109" s="67"/>
      <c r="K109" s="67"/>
      <c r="M109" s="67"/>
      <c r="N109" s="67"/>
      <c r="P109" s="68"/>
    </row>
    <row r="110" spans="1:16" s="42" customFormat="1" x14ac:dyDescent="0.25">
      <c r="A110" s="45"/>
      <c r="B110" s="46"/>
      <c r="C110" s="47"/>
      <c r="D110" s="48"/>
      <c r="E110" s="49"/>
      <c r="F110" s="67"/>
      <c r="G110" s="67"/>
      <c r="H110" s="67"/>
      <c r="I110" s="67"/>
      <c r="J110" s="67"/>
      <c r="K110" s="67"/>
      <c r="M110" s="67"/>
      <c r="N110" s="67"/>
      <c r="P110" s="68"/>
    </row>
    <row r="111" spans="1:16" s="42" customFormat="1" x14ac:dyDescent="0.25">
      <c r="A111" s="45"/>
      <c r="B111" s="46"/>
      <c r="C111" s="47"/>
      <c r="D111" s="48"/>
      <c r="E111" s="49"/>
      <c r="F111" s="67"/>
      <c r="G111" s="67"/>
      <c r="H111" s="67"/>
      <c r="I111" s="67"/>
      <c r="J111" s="67"/>
      <c r="K111" s="67"/>
      <c r="M111" s="67"/>
      <c r="N111" s="67"/>
      <c r="P111" s="68"/>
    </row>
    <row r="112" spans="1:16" s="42" customFormat="1" x14ac:dyDescent="0.25">
      <c r="A112" s="45"/>
      <c r="B112" s="46"/>
      <c r="C112" s="47"/>
      <c r="D112" s="48"/>
      <c r="E112" s="49"/>
      <c r="F112" s="67"/>
      <c r="G112" s="67"/>
      <c r="H112" s="67"/>
      <c r="I112" s="67"/>
      <c r="J112" s="67"/>
      <c r="K112" s="67"/>
      <c r="M112" s="67"/>
      <c r="N112" s="67"/>
      <c r="P112" s="68"/>
    </row>
    <row r="113" spans="1:16" s="42" customFormat="1" x14ac:dyDescent="0.25">
      <c r="A113" s="45"/>
      <c r="B113" s="46"/>
      <c r="C113" s="47"/>
      <c r="D113" s="48"/>
      <c r="E113" s="49"/>
      <c r="F113" s="67"/>
      <c r="G113" s="67"/>
      <c r="H113" s="67"/>
      <c r="I113" s="67"/>
      <c r="J113" s="67"/>
      <c r="K113" s="67"/>
      <c r="M113" s="67"/>
      <c r="N113" s="67"/>
      <c r="P113" s="68"/>
    </row>
    <row r="114" spans="1:16" s="42" customFormat="1" x14ac:dyDescent="0.25">
      <c r="A114" s="45"/>
      <c r="B114" s="46"/>
      <c r="C114" s="47"/>
      <c r="D114" s="48"/>
      <c r="E114" s="49"/>
      <c r="F114" s="67"/>
      <c r="G114" s="67"/>
      <c r="H114" s="67"/>
      <c r="I114" s="67"/>
      <c r="J114" s="67"/>
      <c r="K114" s="67"/>
      <c r="M114" s="67"/>
      <c r="N114" s="67"/>
      <c r="P114" s="68"/>
    </row>
    <row r="115" spans="1:16" s="42" customFormat="1" x14ac:dyDescent="0.25">
      <c r="A115" s="45"/>
      <c r="B115" s="46"/>
      <c r="C115" s="47"/>
      <c r="D115" s="48"/>
      <c r="E115" s="49"/>
      <c r="F115" s="67"/>
      <c r="G115" s="67"/>
      <c r="H115" s="67"/>
      <c r="I115" s="67"/>
      <c r="J115" s="67"/>
      <c r="K115" s="67"/>
      <c r="M115" s="67"/>
      <c r="N115" s="67"/>
      <c r="P115" s="68"/>
    </row>
    <row r="116" spans="1:16" s="42" customFormat="1" x14ac:dyDescent="0.25">
      <c r="A116" s="45"/>
      <c r="B116" s="46"/>
      <c r="C116" s="47"/>
      <c r="D116" s="48"/>
      <c r="E116" s="49"/>
      <c r="F116" s="67"/>
      <c r="G116" s="67"/>
      <c r="H116" s="67"/>
      <c r="I116" s="67"/>
      <c r="J116" s="67"/>
      <c r="K116" s="67"/>
      <c r="M116" s="67"/>
      <c r="N116" s="67"/>
      <c r="P116" s="68"/>
    </row>
    <row r="117" spans="1:16" s="42" customFormat="1" x14ac:dyDescent="0.25">
      <c r="A117" s="45"/>
      <c r="B117" s="46"/>
      <c r="C117" s="47"/>
      <c r="D117" s="48"/>
      <c r="E117" s="49"/>
      <c r="F117" s="67"/>
      <c r="G117" s="67"/>
      <c r="H117" s="67"/>
      <c r="I117" s="67"/>
      <c r="J117" s="67"/>
      <c r="K117" s="67"/>
      <c r="M117" s="67"/>
      <c r="N117" s="67"/>
      <c r="P117" s="68"/>
    </row>
    <row r="118" spans="1:16" s="42" customFormat="1" x14ac:dyDescent="0.25">
      <c r="A118" s="45"/>
      <c r="B118" s="46"/>
      <c r="C118" s="47"/>
      <c r="D118" s="48"/>
      <c r="E118" s="49"/>
      <c r="F118" s="67"/>
      <c r="G118" s="67"/>
      <c r="H118" s="67"/>
      <c r="I118" s="67"/>
      <c r="J118" s="67"/>
      <c r="K118" s="67"/>
      <c r="M118" s="67"/>
      <c r="N118" s="67"/>
      <c r="P118" s="68"/>
    </row>
    <row r="119" spans="1:16" s="42" customFormat="1" x14ac:dyDescent="0.25">
      <c r="A119" s="45"/>
      <c r="B119" s="46"/>
      <c r="C119" s="47"/>
      <c r="D119" s="48"/>
      <c r="E119" s="49"/>
      <c r="F119" s="67"/>
      <c r="G119" s="67"/>
      <c r="H119" s="67"/>
      <c r="I119" s="67"/>
      <c r="J119" s="67"/>
      <c r="K119" s="67"/>
      <c r="M119" s="67"/>
      <c r="N119" s="67"/>
      <c r="P119" s="68"/>
    </row>
    <row r="120" spans="1:16" s="42" customFormat="1" x14ac:dyDescent="0.25">
      <c r="A120" s="45"/>
      <c r="B120" s="46"/>
      <c r="C120" s="47"/>
      <c r="D120" s="48"/>
      <c r="E120" s="49"/>
      <c r="F120" s="67"/>
      <c r="G120" s="67"/>
      <c r="H120" s="67"/>
      <c r="I120" s="67"/>
      <c r="J120" s="67"/>
      <c r="K120" s="67"/>
      <c r="M120" s="67"/>
      <c r="N120" s="67"/>
      <c r="P120" s="68"/>
    </row>
    <row r="121" spans="1:16" s="42" customFormat="1" x14ac:dyDescent="0.25">
      <c r="A121" s="45"/>
      <c r="B121" s="46"/>
      <c r="C121" s="47"/>
      <c r="D121" s="48"/>
      <c r="E121" s="49"/>
      <c r="F121" s="67"/>
      <c r="G121" s="67"/>
      <c r="H121" s="67"/>
      <c r="I121" s="67"/>
      <c r="J121" s="67"/>
      <c r="K121" s="67"/>
      <c r="M121" s="67"/>
      <c r="N121" s="67"/>
      <c r="P121" s="68"/>
    </row>
    <row r="122" spans="1:16" s="42" customFormat="1" x14ac:dyDescent="0.25">
      <c r="A122" s="45"/>
      <c r="B122" s="46"/>
      <c r="C122" s="47"/>
      <c r="D122" s="48"/>
      <c r="E122" s="49"/>
      <c r="F122" s="67"/>
      <c r="G122" s="67"/>
      <c r="H122" s="67"/>
      <c r="I122" s="67"/>
      <c r="J122" s="67"/>
      <c r="K122" s="67"/>
      <c r="M122" s="67"/>
      <c r="N122" s="67"/>
      <c r="P122" s="68"/>
    </row>
    <row r="123" spans="1:16" s="42" customFormat="1" x14ac:dyDescent="0.25">
      <c r="A123" s="45"/>
      <c r="B123" s="46"/>
      <c r="C123" s="47"/>
      <c r="D123" s="48"/>
      <c r="E123" s="49"/>
      <c r="F123" s="67"/>
      <c r="G123" s="67"/>
      <c r="H123" s="67"/>
      <c r="I123" s="67"/>
      <c r="J123" s="67"/>
      <c r="K123" s="67"/>
      <c r="M123" s="67"/>
      <c r="N123" s="67"/>
      <c r="P123" s="68"/>
    </row>
    <row r="124" spans="1:16" s="42" customFormat="1" x14ac:dyDescent="0.25">
      <c r="A124" s="45"/>
      <c r="B124" s="46"/>
      <c r="C124" s="47"/>
      <c r="D124" s="48"/>
      <c r="E124" s="49"/>
      <c r="F124" s="67"/>
      <c r="G124" s="67"/>
      <c r="H124" s="67"/>
      <c r="I124" s="67"/>
      <c r="J124" s="67"/>
      <c r="K124" s="67"/>
      <c r="M124" s="67"/>
      <c r="N124" s="67"/>
      <c r="P124" s="68"/>
    </row>
    <row r="125" spans="1:16" s="42" customFormat="1" x14ac:dyDescent="0.25">
      <c r="A125" s="45"/>
      <c r="B125" s="46"/>
      <c r="C125" s="47"/>
      <c r="D125" s="48"/>
      <c r="E125" s="49"/>
      <c r="F125" s="67"/>
      <c r="G125" s="67"/>
      <c r="H125" s="67"/>
      <c r="I125" s="67"/>
      <c r="J125" s="67"/>
      <c r="K125" s="67"/>
      <c r="M125" s="67"/>
      <c r="N125" s="67"/>
      <c r="P125" s="68"/>
    </row>
    <row r="126" spans="1:16" s="42" customFormat="1" x14ac:dyDescent="0.25">
      <c r="A126" s="45"/>
      <c r="B126" s="46"/>
      <c r="C126" s="47"/>
      <c r="D126" s="48"/>
      <c r="E126" s="49"/>
      <c r="F126" s="67"/>
      <c r="G126" s="67"/>
      <c r="H126" s="67"/>
      <c r="I126" s="67"/>
      <c r="J126" s="67"/>
      <c r="K126" s="67"/>
      <c r="M126" s="67"/>
      <c r="N126" s="67"/>
      <c r="P126" s="68"/>
    </row>
    <row r="127" spans="1:16" s="42" customFormat="1" x14ac:dyDescent="0.25">
      <c r="A127" s="45"/>
      <c r="B127" s="46"/>
      <c r="C127" s="47"/>
      <c r="D127" s="48"/>
      <c r="E127" s="49"/>
      <c r="F127" s="67"/>
      <c r="G127" s="67"/>
      <c r="H127" s="67"/>
      <c r="I127" s="67"/>
      <c r="J127" s="67"/>
      <c r="K127" s="67"/>
      <c r="M127" s="67"/>
      <c r="N127" s="67"/>
      <c r="P127" s="68"/>
    </row>
    <row r="128" spans="1:16" s="42" customFormat="1" x14ac:dyDescent="0.25">
      <c r="A128" s="45"/>
      <c r="B128" s="46"/>
      <c r="C128" s="47"/>
      <c r="D128" s="48"/>
      <c r="E128" s="49"/>
      <c r="F128" s="67"/>
      <c r="G128" s="67"/>
      <c r="H128" s="67"/>
      <c r="I128" s="67"/>
      <c r="J128" s="67"/>
      <c r="K128" s="67"/>
      <c r="M128" s="67"/>
      <c r="N128" s="67"/>
      <c r="P128" s="68"/>
    </row>
    <row r="129" spans="1:16" s="42" customFormat="1" x14ac:dyDescent="0.25">
      <c r="A129" s="45"/>
      <c r="B129" s="46"/>
      <c r="C129" s="47"/>
      <c r="D129" s="48"/>
      <c r="E129" s="49"/>
      <c r="F129" s="67"/>
      <c r="G129" s="67"/>
      <c r="H129" s="67"/>
      <c r="I129" s="67"/>
      <c r="J129" s="67"/>
      <c r="K129" s="67"/>
      <c r="M129" s="67"/>
      <c r="N129" s="67"/>
      <c r="P129" s="68"/>
    </row>
    <row r="130" spans="1:16" s="42" customFormat="1" x14ac:dyDescent="0.25">
      <c r="A130" s="45"/>
      <c r="B130" s="46"/>
      <c r="C130" s="47"/>
      <c r="D130" s="48"/>
      <c r="E130" s="49"/>
      <c r="F130" s="67"/>
      <c r="G130" s="67"/>
      <c r="H130" s="67"/>
      <c r="I130" s="67"/>
      <c r="J130" s="67"/>
      <c r="K130" s="67"/>
      <c r="M130" s="67"/>
      <c r="N130" s="67"/>
      <c r="P130" s="68"/>
    </row>
    <row r="131" spans="1:16" s="42" customFormat="1" x14ac:dyDescent="0.25">
      <c r="A131" s="45"/>
      <c r="B131" s="46"/>
      <c r="C131" s="47"/>
      <c r="D131" s="48"/>
      <c r="E131" s="49"/>
      <c r="F131" s="67"/>
      <c r="G131" s="67"/>
      <c r="H131" s="67"/>
      <c r="I131" s="67"/>
      <c r="J131" s="67"/>
      <c r="K131" s="67"/>
      <c r="M131" s="67"/>
      <c r="N131" s="67"/>
      <c r="P131" s="68"/>
    </row>
    <row r="132" spans="1:16" s="42" customFormat="1" x14ac:dyDescent="0.25">
      <c r="A132" s="45"/>
      <c r="B132" s="46"/>
      <c r="C132" s="47"/>
      <c r="D132" s="48"/>
      <c r="E132" s="49"/>
      <c r="F132" s="67"/>
      <c r="G132" s="67"/>
      <c r="H132" s="67"/>
      <c r="I132" s="67"/>
      <c r="J132" s="67"/>
      <c r="K132" s="67"/>
      <c r="M132" s="67"/>
      <c r="N132" s="67"/>
      <c r="P132" s="68"/>
    </row>
    <row r="133" spans="1:16" s="42" customFormat="1" x14ac:dyDescent="0.25">
      <c r="A133" s="45"/>
      <c r="B133" s="46"/>
      <c r="C133" s="47"/>
      <c r="D133" s="48"/>
      <c r="E133" s="49"/>
      <c r="F133" s="67"/>
      <c r="G133" s="67"/>
      <c r="H133" s="67"/>
      <c r="I133" s="67"/>
      <c r="J133" s="67"/>
      <c r="K133" s="67"/>
      <c r="M133" s="67"/>
      <c r="N133" s="67"/>
      <c r="P133" s="68"/>
    </row>
    <row r="134" spans="1:16" s="42" customFormat="1" x14ac:dyDescent="0.25">
      <c r="A134" s="45"/>
      <c r="B134" s="46"/>
      <c r="C134" s="47"/>
      <c r="D134" s="48"/>
      <c r="E134" s="49"/>
      <c r="F134" s="67"/>
      <c r="G134" s="67"/>
      <c r="H134" s="67"/>
      <c r="I134" s="67"/>
      <c r="J134" s="67"/>
      <c r="K134" s="67"/>
      <c r="M134" s="67"/>
      <c r="N134" s="67"/>
      <c r="P134" s="68"/>
    </row>
    <row r="135" spans="1:16" s="42" customFormat="1" x14ac:dyDescent="0.25">
      <c r="A135" s="45"/>
      <c r="B135" s="46"/>
      <c r="C135" s="47"/>
      <c r="D135" s="48"/>
      <c r="E135" s="49"/>
      <c r="F135" s="67"/>
      <c r="G135" s="67"/>
      <c r="H135" s="67"/>
      <c r="I135" s="67"/>
      <c r="J135" s="67"/>
      <c r="K135" s="67"/>
      <c r="M135" s="67"/>
      <c r="N135" s="67"/>
      <c r="P135" s="68"/>
    </row>
    <row r="136" spans="1:16" s="42" customFormat="1" x14ac:dyDescent="0.25">
      <c r="A136" s="45"/>
      <c r="B136" s="46"/>
      <c r="C136" s="47"/>
      <c r="D136" s="48"/>
      <c r="E136" s="49"/>
      <c r="F136" s="67"/>
      <c r="G136" s="67"/>
      <c r="H136" s="67"/>
      <c r="I136" s="67"/>
      <c r="J136" s="67"/>
      <c r="K136" s="67"/>
      <c r="M136" s="67"/>
      <c r="N136" s="67"/>
      <c r="P136" s="68"/>
    </row>
    <row r="137" spans="1:16" s="42" customFormat="1" x14ac:dyDescent="0.25">
      <c r="A137" s="45"/>
      <c r="B137" s="46"/>
      <c r="C137" s="47"/>
      <c r="D137" s="48"/>
      <c r="E137" s="49"/>
      <c r="F137" s="67"/>
      <c r="G137" s="67"/>
      <c r="H137" s="67"/>
      <c r="I137" s="67"/>
      <c r="J137" s="67"/>
      <c r="K137" s="67"/>
      <c r="M137" s="67"/>
      <c r="N137" s="67"/>
      <c r="P137" s="68"/>
    </row>
    <row r="138" spans="1:16" s="42" customFormat="1" x14ac:dyDescent="0.25">
      <c r="A138" s="45"/>
      <c r="B138" s="46"/>
      <c r="C138" s="47"/>
      <c r="D138" s="48"/>
      <c r="E138" s="49"/>
      <c r="F138" s="67"/>
      <c r="G138" s="67"/>
      <c r="H138" s="67"/>
      <c r="I138" s="67"/>
      <c r="J138" s="67"/>
      <c r="K138" s="67"/>
      <c r="M138" s="67"/>
      <c r="N138" s="67"/>
      <c r="P138" s="68"/>
    </row>
    <row r="139" spans="1:16" s="42" customFormat="1" x14ac:dyDescent="0.25">
      <c r="A139" s="45"/>
      <c r="B139" s="46"/>
      <c r="C139" s="47"/>
      <c r="D139" s="48"/>
      <c r="E139" s="49"/>
      <c r="F139" s="67"/>
      <c r="G139" s="67"/>
      <c r="H139" s="67"/>
      <c r="I139" s="67"/>
      <c r="J139" s="67"/>
      <c r="K139" s="67"/>
      <c r="M139" s="67"/>
      <c r="N139" s="67"/>
      <c r="P139" s="68"/>
    </row>
    <row r="140" spans="1:16" s="42" customFormat="1" x14ac:dyDescent="0.25">
      <c r="A140" s="45"/>
      <c r="B140" s="46"/>
      <c r="C140" s="47"/>
      <c r="D140" s="48"/>
      <c r="E140" s="49"/>
      <c r="F140" s="67"/>
      <c r="G140" s="67"/>
      <c r="H140" s="67"/>
      <c r="I140" s="67"/>
      <c r="J140" s="67"/>
      <c r="K140" s="67"/>
      <c r="M140" s="67"/>
      <c r="N140" s="67"/>
      <c r="P140" s="68"/>
    </row>
    <row r="141" spans="1:16" s="42" customFormat="1" x14ac:dyDescent="0.25">
      <c r="A141" s="45"/>
      <c r="B141" s="46"/>
      <c r="C141" s="47"/>
      <c r="D141" s="48"/>
      <c r="E141" s="49"/>
      <c r="F141" s="67"/>
      <c r="G141" s="67"/>
      <c r="H141" s="67"/>
      <c r="I141" s="67"/>
      <c r="J141" s="67"/>
      <c r="K141" s="67"/>
      <c r="M141" s="67"/>
      <c r="N141" s="67"/>
      <c r="P141" s="68"/>
    </row>
    <row r="142" spans="1:16" s="42" customFormat="1" x14ac:dyDescent="0.25">
      <c r="A142" s="45"/>
      <c r="B142" s="46"/>
      <c r="C142" s="47"/>
      <c r="D142" s="48"/>
      <c r="E142" s="49"/>
      <c r="F142" s="67"/>
      <c r="G142" s="67"/>
      <c r="H142" s="67"/>
      <c r="I142" s="67"/>
      <c r="J142" s="67"/>
      <c r="K142" s="67"/>
      <c r="M142" s="67"/>
      <c r="N142" s="67"/>
      <c r="P142" s="68"/>
    </row>
    <row r="143" spans="1:16" s="42" customFormat="1" x14ac:dyDescent="0.25">
      <c r="A143" s="45"/>
      <c r="B143" s="46"/>
      <c r="C143" s="47"/>
      <c r="D143" s="48"/>
      <c r="E143" s="49"/>
      <c r="F143" s="67"/>
      <c r="G143" s="67"/>
      <c r="H143" s="67"/>
      <c r="I143" s="67"/>
      <c r="J143" s="67"/>
      <c r="K143" s="67"/>
      <c r="M143" s="67"/>
      <c r="N143" s="67"/>
      <c r="P143" s="68"/>
    </row>
    <row r="144" spans="1:16" s="42" customFormat="1" x14ac:dyDescent="0.25">
      <c r="A144" s="45"/>
      <c r="B144" s="46"/>
      <c r="C144" s="47"/>
      <c r="D144" s="48"/>
      <c r="E144" s="49"/>
      <c r="F144" s="67"/>
      <c r="G144" s="67"/>
      <c r="H144" s="67"/>
      <c r="I144" s="67"/>
      <c r="J144" s="67"/>
      <c r="K144" s="67"/>
      <c r="M144" s="67"/>
      <c r="N144" s="67"/>
      <c r="P144" s="68"/>
    </row>
    <row r="145" spans="1:16" s="42" customFormat="1" x14ac:dyDescent="0.25">
      <c r="A145" s="45"/>
      <c r="B145" s="46"/>
      <c r="C145" s="47"/>
      <c r="D145" s="48"/>
      <c r="E145" s="49"/>
      <c r="F145" s="67"/>
      <c r="G145" s="67"/>
      <c r="H145" s="67"/>
      <c r="I145" s="67"/>
      <c r="J145" s="67"/>
      <c r="K145" s="67"/>
      <c r="M145" s="67"/>
      <c r="N145" s="67"/>
      <c r="P145" s="68"/>
    </row>
    <row r="146" spans="1:16" s="42" customFormat="1" x14ac:dyDescent="0.25">
      <c r="A146" s="45"/>
      <c r="B146" s="46"/>
      <c r="C146" s="47"/>
      <c r="D146" s="48"/>
      <c r="E146" s="49"/>
      <c r="F146" s="67"/>
      <c r="G146" s="67"/>
      <c r="H146" s="67"/>
      <c r="I146" s="67"/>
      <c r="J146" s="67"/>
      <c r="K146" s="67"/>
      <c r="M146" s="67"/>
      <c r="N146" s="67"/>
      <c r="P146" s="68"/>
    </row>
    <row r="147" spans="1:16" s="42" customFormat="1" x14ac:dyDescent="0.25">
      <c r="A147" s="45"/>
      <c r="B147" s="46"/>
      <c r="C147" s="47"/>
      <c r="D147" s="48"/>
      <c r="E147" s="49"/>
      <c r="F147" s="67"/>
      <c r="G147" s="67"/>
      <c r="H147" s="67"/>
      <c r="I147" s="67"/>
      <c r="J147" s="67"/>
      <c r="K147" s="67"/>
      <c r="M147" s="67"/>
      <c r="N147" s="67"/>
      <c r="P147" s="68"/>
    </row>
    <row r="148" spans="1:16" s="42" customFormat="1" x14ac:dyDescent="0.25">
      <c r="A148" s="45"/>
      <c r="B148" s="46"/>
      <c r="C148" s="47"/>
      <c r="D148" s="48"/>
      <c r="E148" s="49"/>
      <c r="F148" s="67"/>
      <c r="G148" s="67"/>
      <c r="H148" s="67"/>
      <c r="I148" s="67"/>
      <c r="J148" s="67"/>
      <c r="K148" s="67"/>
      <c r="M148" s="67"/>
      <c r="N148" s="67"/>
      <c r="P148" s="68"/>
    </row>
    <row r="149" spans="1:16" s="42" customFormat="1" x14ac:dyDescent="0.25">
      <c r="A149" s="45"/>
      <c r="B149" s="46"/>
      <c r="C149" s="47"/>
      <c r="D149" s="48"/>
      <c r="E149" s="49"/>
      <c r="F149" s="67"/>
      <c r="G149" s="67"/>
      <c r="H149" s="67"/>
      <c r="I149" s="67"/>
      <c r="J149" s="67"/>
      <c r="K149" s="67"/>
      <c r="M149" s="67"/>
      <c r="N149" s="67"/>
      <c r="P149" s="68"/>
    </row>
    <row r="150" spans="1:16" s="42" customFormat="1" x14ac:dyDescent="0.25">
      <c r="A150" s="45"/>
      <c r="B150" s="46"/>
      <c r="C150" s="47"/>
      <c r="D150" s="48"/>
      <c r="E150" s="49"/>
      <c r="F150" s="67"/>
      <c r="G150" s="67"/>
      <c r="H150" s="67"/>
      <c r="I150" s="67"/>
      <c r="J150" s="67"/>
      <c r="K150" s="67"/>
      <c r="M150" s="67"/>
      <c r="N150" s="67"/>
      <c r="P150" s="68"/>
    </row>
    <row r="151" spans="1:16" s="42" customFormat="1" x14ac:dyDescent="0.25">
      <c r="A151" s="45"/>
      <c r="B151" s="46"/>
      <c r="C151" s="47"/>
      <c r="D151" s="48"/>
      <c r="E151" s="49"/>
      <c r="F151" s="67"/>
      <c r="G151" s="67"/>
      <c r="H151" s="67"/>
      <c r="I151" s="67"/>
      <c r="J151" s="67"/>
      <c r="K151" s="67"/>
      <c r="M151" s="67"/>
      <c r="N151" s="67"/>
      <c r="P151" s="68"/>
    </row>
    <row r="152" spans="1:16" s="42" customFormat="1" x14ac:dyDescent="0.25">
      <c r="A152" s="45"/>
      <c r="B152" s="46"/>
      <c r="C152" s="47"/>
      <c r="D152" s="48"/>
      <c r="E152" s="49"/>
      <c r="F152" s="67"/>
      <c r="G152" s="67"/>
      <c r="H152" s="67"/>
      <c r="I152" s="67"/>
      <c r="J152" s="67"/>
      <c r="K152" s="67"/>
      <c r="M152" s="67"/>
      <c r="N152" s="67"/>
      <c r="P152" s="68"/>
    </row>
    <row r="153" spans="1:16" s="42" customFormat="1" x14ac:dyDescent="0.25">
      <c r="A153" s="45"/>
      <c r="B153" s="46"/>
      <c r="C153" s="47"/>
      <c r="D153" s="48"/>
      <c r="E153" s="49"/>
      <c r="F153" s="67"/>
      <c r="G153" s="67"/>
      <c r="H153" s="67"/>
      <c r="I153" s="67"/>
      <c r="J153" s="67"/>
      <c r="K153" s="67"/>
      <c r="M153" s="67"/>
      <c r="N153" s="67"/>
      <c r="P153" s="68"/>
    </row>
    <row r="154" spans="1:16" s="42" customFormat="1" x14ac:dyDescent="0.25">
      <c r="A154" s="45"/>
      <c r="B154" s="46"/>
      <c r="C154" s="47"/>
      <c r="D154" s="48"/>
      <c r="E154" s="49"/>
      <c r="F154" s="67"/>
      <c r="G154" s="67"/>
      <c r="H154" s="67"/>
      <c r="I154" s="67"/>
      <c r="J154" s="67"/>
      <c r="K154" s="67"/>
      <c r="M154" s="67"/>
      <c r="N154" s="67"/>
      <c r="P154" s="68"/>
    </row>
    <row r="155" spans="1:16" s="42" customFormat="1" x14ac:dyDescent="0.25">
      <c r="A155" s="45"/>
      <c r="B155" s="46"/>
      <c r="C155" s="47"/>
      <c r="D155" s="48"/>
      <c r="E155" s="49"/>
      <c r="F155" s="67"/>
      <c r="G155" s="67"/>
      <c r="H155" s="67"/>
      <c r="I155" s="67"/>
      <c r="J155" s="67"/>
      <c r="K155" s="67"/>
      <c r="M155" s="67"/>
      <c r="N155" s="67"/>
      <c r="P155" s="68"/>
    </row>
    <row r="156" spans="1:16" s="42" customFormat="1" x14ac:dyDescent="0.25">
      <c r="A156" s="45"/>
      <c r="B156" s="46"/>
      <c r="C156" s="47"/>
      <c r="D156" s="48"/>
      <c r="E156" s="49"/>
      <c r="F156" s="67"/>
      <c r="G156" s="67"/>
      <c r="H156" s="67"/>
      <c r="I156" s="67"/>
      <c r="J156" s="67"/>
      <c r="K156" s="67"/>
      <c r="M156" s="67"/>
      <c r="N156" s="67"/>
      <c r="P156" s="68"/>
    </row>
    <row r="157" spans="1:16" s="42" customFormat="1" x14ac:dyDescent="0.25">
      <c r="A157" s="45"/>
      <c r="B157" s="46"/>
      <c r="C157" s="47"/>
      <c r="D157" s="48"/>
      <c r="E157" s="49"/>
      <c r="F157" s="67"/>
      <c r="G157" s="67"/>
      <c r="H157" s="67"/>
      <c r="I157" s="67"/>
      <c r="J157" s="67"/>
      <c r="K157" s="67"/>
      <c r="M157" s="67"/>
      <c r="N157" s="67"/>
      <c r="P157" s="68"/>
    </row>
    <row r="158" spans="1:16" s="42" customFormat="1" x14ac:dyDescent="0.25">
      <c r="A158" s="45"/>
      <c r="B158" s="46"/>
      <c r="C158" s="47"/>
      <c r="D158" s="48"/>
      <c r="E158" s="49"/>
      <c r="F158" s="67"/>
      <c r="G158" s="67"/>
      <c r="H158" s="67"/>
      <c r="I158" s="67"/>
      <c r="J158" s="67"/>
      <c r="K158" s="67"/>
      <c r="M158" s="67"/>
      <c r="N158" s="67"/>
      <c r="P158" s="68"/>
    </row>
    <row r="159" spans="1:16" s="42" customFormat="1" x14ac:dyDescent="0.25">
      <c r="A159" s="45"/>
      <c r="B159" s="46"/>
      <c r="C159" s="47"/>
      <c r="D159" s="48"/>
      <c r="E159" s="49"/>
      <c r="F159" s="67"/>
      <c r="G159" s="67"/>
      <c r="H159" s="67"/>
      <c r="I159" s="67"/>
      <c r="J159" s="67"/>
      <c r="K159" s="67"/>
      <c r="M159" s="67"/>
      <c r="N159" s="67"/>
      <c r="P159" s="68"/>
    </row>
    <row r="160" spans="1:16" s="42" customFormat="1" x14ac:dyDescent="0.25">
      <c r="A160" s="45"/>
      <c r="B160" s="46"/>
      <c r="C160" s="47"/>
      <c r="D160" s="48"/>
      <c r="E160" s="49"/>
      <c r="F160" s="67"/>
      <c r="G160" s="67"/>
      <c r="H160" s="67"/>
      <c r="I160" s="67"/>
      <c r="J160" s="67"/>
      <c r="K160" s="67"/>
      <c r="M160" s="67"/>
      <c r="N160" s="67"/>
      <c r="P160" s="68"/>
    </row>
    <row r="161" spans="1:16" s="42" customFormat="1" x14ac:dyDescent="0.25">
      <c r="A161" s="45"/>
      <c r="B161" s="46"/>
      <c r="C161" s="47"/>
      <c r="D161" s="48"/>
      <c r="E161" s="49"/>
      <c r="F161" s="67"/>
      <c r="G161" s="67"/>
      <c r="H161" s="67"/>
      <c r="I161" s="67"/>
      <c r="J161" s="67"/>
      <c r="K161" s="67"/>
      <c r="M161" s="67"/>
      <c r="N161" s="67"/>
      <c r="P161" s="68"/>
    </row>
    <row r="162" spans="1:16" s="42" customFormat="1" x14ac:dyDescent="0.25">
      <c r="A162" s="45"/>
      <c r="B162" s="46"/>
      <c r="C162" s="47"/>
      <c r="D162" s="48"/>
      <c r="E162" s="49"/>
      <c r="F162" s="67"/>
      <c r="G162" s="67"/>
      <c r="H162" s="67"/>
      <c r="I162" s="67"/>
      <c r="J162" s="67"/>
      <c r="K162" s="67"/>
      <c r="M162" s="67"/>
      <c r="N162" s="67"/>
      <c r="P162" s="68"/>
    </row>
    <row r="163" spans="1:16" s="42" customFormat="1" x14ac:dyDescent="0.25">
      <c r="A163" s="45"/>
      <c r="B163" s="46"/>
      <c r="C163" s="47"/>
      <c r="D163" s="48"/>
      <c r="E163" s="49"/>
      <c r="F163" s="67"/>
      <c r="G163" s="67"/>
      <c r="H163" s="67"/>
      <c r="I163" s="67"/>
      <c r="J163" s="67"/>
      <c r="K163" s="67"/>
      <c r="M163" s="67"/>
      <c r="N163" s="67"/>
      <c r="P163" s="68"/>
    </row>
    <row r="164" spans="1:16" s="42" customFormat="1" x14ac:dyDescent="0.25">
      <c r="A164" s="45"/>
      <c r="B164" s="46"/>
      <c r="C164" s="47"/>
      <c r="D164" s="48"/>
      <c r="E164" s="49"/>
      <c r="F164" s="67"/>
      <c r="G164" s="67"/>
      <c r="H164" s="67"/>
      <c r="I164" s="67"/>
      <c r="J164" s="67"/>
      <c r="K164" s="67"/>
      <c r="M164" s="67"/>
      <c r="N164" s="67"/>
      <c r="P164" s="68"/>
    </row>
    <row r="165" spans="1:16" s="42" customFormat="1" x14ac:dyDescent="0.25">
      <c r="A165" s="45"/>
      <c r="B165" s="46"/>
      <c r="C165" s="47"/>
      <c r="D165" s="48"/>
      <c r="E165" s="49"/>
      <c r="F165" s="67"/>
      <c r="G165" s="67"/>
      <c r="H165" s="67"/>
      <c r="I165" s="67"/>
      <c r="J165" s="67"/>
      <c r="K165" s="67"/>
      <c r="M165" s="67"/>
      <c r="N165" s="67"/>
      <c r="P165" s="68"/>
    </row>
    <row r="166" spans="1:16" s="42" customFormat="1" x14ac:dyDescent="0.25">
      <c r="A166" s="45"/>
      <c r="B166" s="46"/>
      <c r="C166" s="47"/>
      <c r="D166" s="48"/>
      <c r="E166" s="49"/>
      <c r="F166" s="67"/>
      <c r="G166" s="67"/>
      <c r="H166" s="67"/>
      <c r="I166" s="67"/>
      <c r="J166" s="67"/>
      <c r="K166" s="67"/>
      <c r="M166" s="67"/>
      <c r="N166" s="67"/>
      <c r="P166" s="68"/>
    </row>
    <row r="167" spans="1:16" s="42" customFormat="1" x14ac:dyDescent="0.25">
      <c r="A167" s="45"/>
      <c r="B167" s="46"/>
      <c r="C167" s="47"/>
      <c r="D167" s="48"/>
      <c r="E167" s="49"/>
      <c r="F167" s="67"/>
      <c r="G167" s="67"/>
      <c r="H167" s="67"/>
      <c r="I167" s="67"/>
      <c r="J167" s="67"/>
      <c r="K167" s="67"/>
      <c r="M167" s="67"/>
      <c r="N167" s="67"/>
      <c r="P167" s="68"/>
    </row>
    <row r="168" spans="1:16" s="42" customFormat="1" x14ac:dyDescent="0.25">
      <c r="A168" s="45"/>
      <c r="B168" s="46"/>
      <c r="C168" s="47"/>
      <c r="D168" s="48"/>
      <c r="E168" s="49"/>
      <c r="F168" s="67"/>
      <c r="G168" s="67"/>
      <c r="H168" s="67"/>
      <c r="I168" s="67"/>
      <c r="J168" s="67"/>
      <c r="K168" s="67"/>
      <c r="M168" s="67"/>
      <c r="N168" s="67"/>
      <c r="P168" s="68"/>
    </row>
    <row r="169" spans="1:16" s="42" customFormat="1" x14ac:dyDescent="0.25">
      <c r="A169" s="45"/>
      <c r="B169" s="46"/>
      <c r="C169" s="47"/>
      <c r="D169" s="48"/>
      <c r="E169" s="49"/>
      <c r="F169" s="67"/>
      <c r="G169" s="67"/>
      <c r="H169" s="67"/>
      <c r="I169" s="67"/>
      <c r="J169" s="67"/>
      <c r="K169" s="67"/>
      <c r="M169" s="67"/>
      <c r="N169" s="67"/>
      <c r="P169" s="68"/>
    </row>
    <row r="170" spans="1:16" s="42" customFormat="1" x14ac:dyDescent="0.25">
      <c r="A170" s="45"/>
      <c r="B170" s="46"/>
      <c r="C170" s="47"/>
      <c r="D170" s="48"/>
      <c r="E170" s="49"/>
      <c r="F170" s="67"/>
      <c r="G170" s="67"/>
      <c r="H170" s="67"/>
      <c r="I170" s="67"/>
      <c r="J170" s="67"/>
      <c r="K170" s="67"/>
      <c r="M170" s="67"/>
      <c r="N170" s="67"/>
      <c r="P170" s="68"/>
    </row>
    <row r="171" spans="1:16" s="42" customFormat="1" x14ac:dyDescent="0.25">
      <c r="A171" s="45"/>
      <c r="B171" s="46"/>
      <c r="C171" s="47"/>
      <c r="D171" s="48"/>
      <c r="E171" s="49"/>
      <c r="F171" s="67"/>
      <c r="G171" s="67"/>
      <c r="H171" s="67"/>
      <c r="I171" s="67"/>
      <c r="J171" s="67"/>
      <c r="K171" s="67"/>
      <c r="M171" s="67"/>
      <c r="N171" s="67"/>
      <c r="P171" s="68"/>
    </row>
    <row r="172" spans="1:16" s="42" customFormat="1" x14ac:dyDescent="0.25">
      <c r="A172" s="45"/>
      <c r="B172" s="46"/>
      <c r="C172" s="47"/>
      <c r="D172" s="48"/>
      <c r="E172" s="49"/>
      <c r="F172" s="67"/>
      <c r="G172" s="67"/>
      <c r="H172" s="67"/>
      <c r="I172" s="67"/>
      <c r="J172" s="67"/>
      <c r="K172" s="67"/>
      <c r="M172" s="67"/>
      <c r="N172" s="67"/>
      <c r="P172" s="68"/>
    </row>
    <row r="173" spans="1:16" s="42" customFormat="1" x14ac:dyDescent="0.25">
      <c r="A173" s="45"/>
      <c r="B173" s="46"/>
      <c r="C173" s="47"/>
      <c r="D173" s="48"/>
      <c r="E173" s="49"/>
      <c r="F173" s="67"/>
      <c r="G173" s="67"/>
      <c r="H173" s="67"/>
      <c r="I173" s="67"/>
      <c r="J173" s="67"/>
      <c r="K173" s="67"/>
      <c r="M173" s="67"/>
      <c r="N173" s="67"/>
      <c r="P173" s="68"/>
    </row>
    <row r="174" spans="1:16" s="42" customFormat="1" x14ac:dyDescent="0.25">
      <c r="A174" s="45"/>
      <c r="B174" s="46"/>
      <c r="C174" s="47"/>
      <c r="D174" s="48"/>
      <c r="E174" s="49"/>
      <c r="F174" s="67"/>
      <c r="G174" s="67"/>
      <c r="H174" s="67"/>
      <c r="I174" s="67"/>
      <c r="J174" s="67"/>
      <c r="K174" s="67"/>
      <c r="M174" s="67"/>
      <c r="N174" s="67"/>
      <c r="P174" s="68"/>
    </row>
    <row r="175" spans="1:16" s="42" customFormat="1" x14ac:dyDescent="0.25">
      <c r="A175" s="45"/>
      <c r="B175" s="46"/>
      <c r="C175" s="47"/>
      <c r="D175" s="48"/>
      <c r="E175" s="49"/>
      <c r="F175" s="67"/>
      <c r="G175" s="67"/>
      <c r="H175" s="67"/>
      <c r="I175" s="67"/>
      <c r="J175" s="67"/>
      <c r="K175" s="67"/>
      <c r="M175" s="67"/>
      <c r="N175" s="67"/>
      <c r="P175" s="68"/>
    </row>
  </sheetData>
  <sheetProtection algorithmName="SHA-512" hashValue="pDfIclPRSuF4SdGwIgNqgHpm7PyMUd26UZXa/1OWPwg9JR2bzsWlx7vWADeH58ziDmfww5HIO3cG1KdMV5WojA==" saltValue="mxTS25KcfpQmlDdQjrzp9Q==" spinCount="100000" sheet="1" formatCells="0" formatColumns="0" formatRows="0"/>
  <mergeCells count="5">
    <mergeCell ref="F6:M6"/>
    <mergeCell ref="F14:M14"/>
    <mergeCell ref="F3:M3"/>
    <mergeCell ref="F22:M22"/>
    <mergeCell ref="F1:M1"/>
  </mergeCells>
  <conditionalFormatting sqref="D3">
    <cfRule type="dataBar" priority="237">
      <dataBar>
        <cfvo type="num" val="0.1"/>
        <cfvo type="num" val="1"/>
        <color theme="9" tint="0.39997558519241921"/>
      </dataBar>
      <extLst>
        <ext xmlns:x14="http://schemas.microsoft.com/office/spreadsheetml/2009/9/main" uri="{B025F937-C7B1-47D3-B67F-A62EFF666E3E}">
          <x14:id>{82A82066-4690-494D-958A-60315D5FF31F}</x14:id>
        </ext>
      </extLst>
    </cfRule>
  </conditionalFormatting>
  <conditionalFormatting sqref="D7">
    <cfRule type="dataBar" priority="7">
      <dataBar>
        <cfvo type="num" val="0.1"/>
        <cfvo type="num" val="1"/>
        <color theme="9" tint="0.39997558519241921"/>
      </dataBar>
      <extLst>
        <ext xmlns:x14="http://schemas.microsoft.com/office/spreadsheetml/2009/9/main" uri="{B025F937-C7B1-47D3-B67F-A62EFF666E3E}">
          <x14:id>{CA3B1AA2-D19F-4A1D-B696-70AE6C13DD79}</x14:id>
        </ext>
      </extLst>
    </cfRule>
  </conditionalFormatting>
  <conditionalFormatting sqref="D8:D12">
    <cfRule type="expression" dxfId="45" priority="229">
      <formula>AND(A8&lt;&gt;1,ISNUMBER(B8),OR(ISNUMBER(C8),C8="PG"))</formula>
    </cfRule>
  </conditionalFormatting>
  <conditionalFormatting sqref="D15">
    <cfRule type="dataBar" priority="5">
      <dataBar>
        <cfvo type="num" val="0.1"/>
        <cfvo type="num" val="1"/>
        <color theme="9" tint="0.39997558519241921"/>
      </dataBar>
      <extLst>
        <ext xmlns:x14="http://schemas.microsoft.com/office/spreadsheetml/2009/9/main" uri="{B025F937-C7B1-47D3-B67F-A62EFF666E3E}">
          <x14:id>{E8AF2814-413A-4F76-9FDF-2701B8D7C8D3}</x14:id>
        </ext>
      </extLst>
    </cfRule>
  </conditionalFormatting>
  <conditionalFormatting sqref="D16:D20">
    <cfRule type="expression" dxfId="44" priority="224">
      <formula>AND(A16&lt;&gt;1,ISNUMBER(B16),OR(ISNUMBER(C16),C16="PG"))</formula>
    </cfRule>
  </conditionalFormatting>
  <conditionalFormatting sqref="D23">
    <cfRule type="dataBar" priority="6">
      <dataBar>
        <cfvo type="num" val="0.1"/>
        <cfvo type="num" val="1"/>
        <color theme="9" tint="0.39997558519241921"/>
      </dataBar>
      <extLst>
        <ext xmlns:x14="http://schemas.microsoft.com/office/spreadsheetml/2009/9/main" uri="{B025F937-C7B1-47D3-B67F-A62EFF666E3E}">
          <x14:id>{79562BC1-47DF-4B2B-8F97-047667122B4C}</x14:id>
        </ext>
      </extLst>
    </cfRule>
  </conditionalFormatting>
  <conditionalFormatting sqref="D24:D28">
    <cfRule type="expression" dxfId="43" priority="1">
      <formula>AND(A24&lt;&gt;1,ISNUMBER(B24),OR(ISNUMBER(C24),C24="PG"))</formula>
    </cfRule>
  </conditionalFormatting>
  <dataValidations count="2">
    <dataValidation type="list" allowBlank="1" showInputMessage="1" showErrorMessage="1" error="Opção inválida!" sqref="F8:H12 F16:H20 F24:H28 J8:L12 J16:L20 J24:L28" xr:uid="{F81E3C07-952D-4DE7-8C4A-6B372D4992E8}">
      <formula1>"0,1,2,3,4"</formula1>
    </dataValidation>
    <dataValidation type="list" allowBlank="1" showErrorMessage="1" error="Opção inválida! Ou 0 ou 1." sqref="I8:I12 I16:I20 H25 I24:I28 M8:N12 M16:N20 M24:N28" xr:uid="{C55C418C-DB80-4E56-943B-85CEA1761EC9}">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82A82066-4690-494D-958A-60315D5FF31F}">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CA3B1AA2-D19F-4A1D-B696-70AE6C13DD79}">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E8AF2814-413A-4F76-9FDF-2701B8D7C8D3}">
            <x14:dataBar minLength="0" maxLength="100" gradient="0">
              <x14:cfvo type="num">
                <xm:f>0.1</xm:f>
              </x14:cfvo>
              <x14:cfvo type="num">
                <xm:f>1</xm:f>
              </x14:cfvo>
              <x14:negativeFillColor rgb="FFFF0000"/>
              <x14:axisColor rgb="FF000000"/>
            </x14:dataBar>
          </x14:cfRule>
          <xm:sqref>D15</xm:sqref>
        </x14:conditionalFormatting>
        <x14:conditionalFormatting xmlns:xm="http://schemas.microsoft.com/office/excel/2006/main">
          <x14:cfRule type="dataBar" id="{79562BC1-47DF-4B2B-8F97-047667122B4C}">
            <x14:dataBar minLength="0" maxLength="100" gradient="0">
              <x14:cfvo type="num">
                <xm:f>0.1</xm:f>
              </x14:cfvo>
              <x14:cfvo type="num">
                <xm:f>1</xm:f>
              </x14:cfvo>
              <x14:negativeFillColor rgb="FFFF0000"/>
              <x14:axisColor rgb="FF000000"/>
            </x14:dataBar>
          </x14:cfRule>
          <xm:sqref>D23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4"/>
  <dimension ref="A1:Z172"/>
  <sheetViews>
    <sheetView zoomScale="130" zoomScaleNormal="130" workbookViewId="0">
      <selection activeCell="F8" sqref="F8"/>
    </sheetView>
  </sheetViews>
  <sheetFormatPr defaultRowHeight="26.25" x14ac:dyDescent="0.25"/>
  <cols>
    <col min="1" max="1" width="2.28515625" style="10" customWidth="1"/>
    <col min="2" max="2" width="3.42578125" style="1" customWidth="1"/>
    <col min="3" max="3" width="3.28515625" style="3" customWidth="1"/>
    <col min="4" max="4" width="31.85546875" style="2" customWidth="1"/>
    <col min="5" max="5" width="55.42578125" style="49" customWidth="1"/>
    <col min="6" max="6" width="3" style="67" bestFit="1" customWidth="1"/>
    <col min="7" max="8" width="3.5703125" style="67" bestFit="1" customWidth="1"/>
    <col min="9" max="9" width="2.7109375" style="67" customWidth="1"/>
    <col min="10" max="10" width="3.7109375" style="67" bestFit="1" customWidth="1"/>
    <col min="11" max="11" width="3.140625" style="67" bestFit="1" customWidth="1"/>
    <col min="12" max="12" width="3.5703125" style="42" bestFit="1" customWidth="1"/>
    <col min="13" max="13" width="4.42578125" style="67" bestFit="1" customWidth="1"/>
    <col min="14" max="14" width="3" style="67" customWidth="1"/>
    <col min="15" max="15" width="44.5703125" style="42" customWidth="1"/>
    <col min="16" max="16" width="5.28515625" style="68" customWidth="1"/>
    <col min="17" max="17" width="30.140625" style="42" customWidth="1"/>
    <col min="18" max="26" width="9.28515625" style="42"/>
  </cols>
  <sheetData>
    <row r="1" spans="1:17" ht="18.600000000000001" customHeight="1" x14ac:dyDescent="0.25">
      <c r="B1" s="171"/>
      <c r="C1" s="174"/>
      <c r="D1" s="173" t="str">
        <f>Capa!A1</f>
        <v>MEGplan MEGIA 2025</v>
      </c>
      <c r="E1" s="173"/>
      <c r="F1" s="360" t="s">
        <v>68</v>
      </c>
      <c r="G1" s="361"/>
      <c r="H1" s="361"/>
      <c r="I1" s="361"/>
      <c r="J1" s="361"/>
      <c r="K1" s="361"/>
      <c r="L1" s="361"/>
      <c r="M1" s="362"/>
      <c r="N1" s="323"/>
      <c r="O1" s="50"/>
      <c r="P1" s="79"/>
      <c r="Q1" s="50"/>
    </row>
    <row r="2" spans="1:17" ht="27.75" x14ac:dyDescent="0.25">
      <c r="B2" s="12" t="s">
        <v>25</v>
      </c>
      <c r="C2" s="12" t="s">
        <v>26</v>
      </c>
      <c r="D2" s="97"/>
      <c r="E2" s="95"/>
      <c r="F2" s="120" t="s">
        <v>35</v>
      </c>
      <c r="G2" s="70" t="s">
        <v>38</v>
      </c>
      <c r="H2" s="70" t="s">
        <v>37</v>
      </c>
      <c r="I2" s="334" t="s">
        <v>310</v>
      </c>
      <c r="J2" s="70" t="s">
        <v>36</v>
      </c>
      <c r="K2" s="70" t="s">
        <v>40</v>
      </c>
      <c r="L2" s="335" t="s">
        <v>39</v>
      </c>
      <c r="M2" s="316" t="s">
        <v>311</v>
      </c>
      <c r="N2" s="341" t="s">
        <v>306</v>
      </c>
      <c r="O2" s="51" t="s">
        <v>41</v>
      </c>
      <c r="P2" s="89" t="s">
        <v>42</v>
      </c>
      <c r="Q2" s="51" t="s">
        <v>309</v>
      </c>
    </row>
    <row r="3" spans="1:17" ht="18" customHeight="1" x14ac:dyDescent="0.25">
      <c r="B3" s="93"/>
      <c r="C3" s="94"/>
      <c r="D3" s="111">
        <f>IF(SUM(A4:A22)&lt;=0,0,COUNTIFS(A4:A22,"=1",M4:M22,"&lt;&gt;")/SUM(A4:A22))</f>
        <v>0</v>
      </c>
      <c r="E3" s="25"/>
      <c r="F3" s="357">
        <f>MIN(IF(OR(Capa!$B$6=0,Capa!$B$6=1),AVERAGE(F6,F14,F23),(F6*'Quadro Geral'!D5+F14*'Quadro Geral'!D6+F23*'Quadro Geral'!D7)/'Quadro Geral'!D4)+N3,1)</f>
        <v>0</v>
      </c>
      <c r="G3" s="358"/>
      <c r="H3" s="358"/>
      <c r="I3" s="358"/>
      <c r="J3" s="358"/>
      <c r="K3" s="358"/>
      <c r="L3" s="358"/>
      <c r="M3" s="359"/>
      <c r="N3" s="342">
        <f>IF(OR(AND(Capa!$B$6=2,I4&gt;0),AND(Capa!$B$6=3,I4&gt;1)),0.05,0)+IF(AND(Capa!$B$6=3,I4=1),0.02,0)+IF(OR(AND(Capa!$B$6=2,M4&gt;0),AND(Capa!$B$6=3,M4&gt;1)),0.05,0)+IF(AND(Capa!$B$6=3,M4=1),0.02,0)</f>
        <v>0</v>
      </c>
      <c r="O3" s="95"/>
      <c r="P3" s="96"/>
      <c r="Q3" s="95"/>
    </row>
    <row r="4" spans="1:17" x14ac:dyDescent="0.25">
      <c r="A4" s="11"/>
      <c r="B4" s="16" t="str">
        <f>IF(ISBLANK(C4),"",IF(ISERR(SEARCH(C4&amp;"\","&lt;B&gt;\&lt;1&gt;\&lt;2&gt;\&lt;3&gt;\")),IF(AND(NOT(ISBLANK(B2)),B2&lt;=3),B2,""),
IF(SEARCH(C4&amp;"\","&lt;B&gt;\&lt;1&gt;\&lt;2&gt;\&lt;3&gt;\")=1,0,IF(SEARCH(C4&amp;"\","&lt;B&gt;\&lt;1&gt;\&lt;2&gt;\&lt;3&gt;\")=5,1,IF(SEARCH(C4&amp;"\","&lt;B&gt;\&lt;1&gt;\&lt;2&gt;\&lt;3&gt;\")=9,2,IF(SEARCH(C4&amp;"\","&lt;B&gt;\&lt;1&gt;\&lt;2&gt;\&lt;3&gt;\")=13,3,""))))))</f>
        <v/>
      </c>
      <c r="C4" s="17"/>
      <c r="D4" s="19" t="s">
        <v>4</v>
      </c>
      <c r="E4" s="25"/>
      <c r="F4" s="116">
        <f t="shared" ref="F4:K4" si="0">AVERAGE(F7,F17)</f>
        <v>0</v>
      </c>
      <c r="G4" s="116">
        <f t="shared" si="0"/>
        <v>0</v>
      </c>
      <c r="H4" s="116">
        <f t="shared" si="0"/>
        <v>0</v>
      </c>
      <c r="I4" s="315">
        <f>I7+I17</f>
        <v>0</v>
      </c>
      <c r="J4" s="116">
        <f t="shared" si="0"/>
        <v>0</v>
      </c>
      <c r="K4" s="116">
        <f t="shared" si="0"/>
        <v>0</v>
      </c>
      <c r="L4" s="116">
        <f t="shared" ref="L4" si="1">AVERAGE(L7,L17)</f>
        <v>0</v>
      </c>
      <c r="M4" s="315">
        <f>M7+M17</f>
        <v>0</v>
      </c>
      <c r="N4" s="342"/>
      <c r="O4" s="52"/>
      <c r="P4" s="53"/>
      <c r="Q4" s="52"/>
    </row>
    <row r="5" spans="1:17" ht="5.65" customHeight="1" x14ac:dyDescent="0.25">
      <c r="A5" s="11"/>
      <c r="B5" s="130" t="str">
        <f>IF(ISBLANK(C5),"",IF(ISERR(SEARCH(C5&amp;"\","&lt;B&gt;\&lt;1&gt;\&lt;2&gt;\&lt;3&gt;\")),IF(AND(NOT(ISBLANK(#REF!)),#REF!&lt;=3),#REF!,""),
IF(SEARCH(C5&amp;"\","&lt;B&gt;\&lt;1&gt;\&lt;2&gt;\&lt;3&gt;\")=1,0,IF(SEARCH(C5&amp;"\","&lt;B&gt;\&lt;1&gt;\&lt;2&gt;\&lt;3&gt;\")=5,1,IF(SEARCH(C5&amp;"\","&lt;B&gt;\&lt;1&gt;\&lt;2&gt;\&lt;3&gt;\")=9,2,IF(SEARCH(C5&amp;"\","&lt;B&gt;\&lt;1&gt;\&lt;2&gt;\&lt;3&gt;\")=13,3,""))))))</f>
        <v/>
      </c>
      <c r="C5" s="131"/>
      <c r="D5" s="132"/>
      <c r="E5" s="133"/>
      <c r="F5" s="134"/>
      <c r="G5" s="134"/>
      <c r="H5" s="134"/>
      <c r="I5" s="134"/>
      <c r="J5" s="134"/>
      <c r="K5" s="134"/>
      <c r="L5" s="135"/>
      <c r="M5" s="134"/>
      <c r="N5" s="339"/>
      <c r="O5" s="136"/>
      <c r="P5" s="137"/>
      <c r="Q5" s="136"/>
    </row>
    <row r="6" spans="1:17" x14ac:dyDescent="0.25">
      <c r="A6" s="11"/>
      <c r="B6" s="30" t="str">
        <f t="shared" ref="B6" si="2">IF(ISBLANK(C6),"",IF(ISERR(SEARCH(C6&amp;"\","&lt;B&gt;\&lt;1&gt;\&lt;2&gt;\&lt;3&gt;\")),IF(AND(NOT(ISBLANK(B5)),B5&lt;=3),B5,""),
IF(SEARCH(C6&amp;"\","&lt;B&gt;\&lt;1&gt;\&lt;2&gt;\&lt;3&gt;\")=1,0,IF(SEARCH(C6&amp;"\","&lt;B&gt;\&lt;1&gt;\&lt;2&gt;\&lt;3&gt;\")=5,1,IF(SEARCH(C6&amp;"\","&lt;B&gt;\&lt;1&gt;\&lt;2&gt;\&lt;3&gt;\")=9,2,IF(SEARCH(C6&amp;"\","&lt;B&gt;\&lt;1&gt;\&lt;2&gt;\&lt;3&gt;\")=13,3,""))))))</f>
        <v/>
      </c>
      <c r="C6" s="20"/>
      <c r="D6" s="19" t="s">
        <v>5</v>
      </c>
      <c r="E6" s="318"/>
      <c r="F6" s="357">
        <f>(F7*20+G7*10+H7*10+J7*30+K7*15+L7*15)/100</f>
        <v>0</v>
      </c>
      <c r="G6" s="358"/>
      <c r="H6" s="358"/>
      <c r="I6" s="358"/>
      <c r="J6" s="358"/>
      <c r="K6" s="358"/>
      <c r="L6" s="358"/>
      <c r="M6" s="359"/>
      <c r="N6" s="325"/>
      <c r="O6" s="52"/>
      <c r="P6" s="53"/>
      <c r="Q6" s="128"/>
    </row>
    <row r="7" spans="1:17" ht="15" customHeight="1" x14ac:dyDescent="0.25">
      <c r="A7" s="11"/>
      <c r="B7" s="21" t="str">
        <f t="shared" ref="B7" si="3">IF(ISBLANK(C7),"",IF(ISERR(SEARCH(C7&amp;"\","&lt;B&gt;\&lt;1&gt;\&lt;2&gt;\&lt;3&gt;\")),IF(AND(NOT(ISBLANK(B6)),B6&lt;=3),B6,""),
IF(SEARCH(C7&amp;"\","&lt;B&gt;\&lt;1&gt;\&lt;2&gt;\&lt;3&gt;\")=1,0,IF(SEARCH(C7&amp;"\","&lt;B&gt;\&lt;1&gt;\&lt;2&gt;\&lt;3&gt;\")=5,1,IF(SEARCH(C7&amp;"\","&lt;B&gt;\&lt;1&gt;\&lt;2&gt;\&lt;3&gt;\")=9,2,IF(SEARCH(C7&amp;"\","&lt;B&gt;\&lt;1&gt;\&lt;2&gt;\&lt;3&gt;\")=13,3,""))))))</f>
        <v/>
      </c>
      <c r="C7" s="22"/>
      <c r="D7" s="111">
        <f>IF(SUM(A8:A15)&lt;=0,0,COUNTIF(M8:M15,"&lt;&gt;")/SUM(A8:A15))</f>
        <v>0</v>
      </c>
      <c r="E7" s="318" t="s">
        <v>203</v>
      </c>
      <c r="F7" s="114">
        <f>(COUNTIFS($A7:$A15,"&gt;0",$C7:$C15,"=PG",F7:F15,"=1")*Capa!$G$14+COUNTIFS($A7:$A15,"&gt;0",$C7:$C15,"=PG",F7:F15,"=2")*Capa!$H$14+COUNTIFS($A7:$A15,"&gt;0",$C7:$C15,"=PG",F7:F15,"=3")*Capa!$I$14+COUNTIFS($A7:$A15,"&gt;0",$C7:$C15,"=PG",F7:F15,"=4")*Capa!$J$14)/(COUNTIFS($A7:$A15,"&gt;0",$C7:$C15,"=PG")*100)</f>
        <v>0</v>
      </c>
      <c r="G7" s="114">
        <f>(COUNTIFS($A7:$A15,"&gt;0",$C7:$C15,"=PG",G7:G15,"=1")*Capa!$G$14+COUNTIFS($A7:$A15,"&gt;0",$C7:$C15,"=PG",G7:G15,"=2")*Capa!$H$14+COUNTIFS($A7:$A15,"&gt;0",$C7:$C15,"=PG",G7:G15,"=3")*Capa!$I$14+COUNTIFS($A7:$A15,"&gt;0",$C7:$C15,"=PG",G7:G15,"=4")*Capa!$J$14)/(COUNTIFS($A7:$A15,"&gt;0",$C7:$C15,"=PG")*100)</f>
        <v>0</v>
      </c>
      <c r="H7" s="114">
        <f>(COUNTIFS($A7:$A15,"&gt;0",$C7:$C15,"=PG",H7:H15,"=1")*Capa!$G$14+COUNTIFS($A7:$A15,"&gt;0",$C7:$C15,"=PG",H7:H15,"=2")*Capa!$H$14+COUNTIFS($A7:$A15,"&gt;0",$C7:$C15,"=PG",H7:H15,"=3")*Capa!$I$14+COUNTIFS($A7:$A15,"&gt;0",$C7:$C15,"=PG",H7:H15,"=4")*Capa!$J$14)/(COUNTIFS($A7:$A15,"&gt;0",$C7:$C15,"=PG")*100)</f>
        <v>0</v>
      </c>
      <c r="I7" s="315">
        <f>COUNTIFS($A8:$A14,"&gt;0",I8:I14,"&gt;0")</f>
        <v>0</v>
      </c>
      <c r="J7" s="114">
        <f>(COUNTIFS($A7:$A15,"&gt;0",$C7:$C15,"=PG",J7:J15,"=1")*Capa!$G$14+COUNTIFS($A7:$A15,"&gt;0",$C7:$C15,"=PG",J7:J15,"=2")*Capa!$H$14+COUNTIFS($A7:$A15,"&gt;0",$C7:$C15,"=PG",J7:J15,"=3")*Capa!$I$14+COUNTIFS($A7:$A15,"&gt;0",$C7:$C15,"=PG",J7:J15,"=4")*Capa!$J$14)/(COUNTIFS($A7:$A15,"&gt;0",$C7:$C15,"=PG")*100)</f>
        <v>0</v>
      </c>
      <c r="K7" s="114">
        <f>(COUNTIFS($A7:$A15,"&gt;0",$C7:$C15,"=PG",K7:K15,"=1")*Capa!$G$14+COUNTIFS($A7:$A15,"&gt;0",$C7:$C15,"=PG",K7:K15,"=2")*Capa!$H$14+COUNTIFS($A7:$A15,"&gt;0",$C7:$C15,"=PG",K7:K15,"=3")*Capa!$I$14+COUNTIFS($A7:$A15,"&gt;0",$C7:$C15,"=PG",K7:K15,"=4")*Capa!$J$14)/(COUNTIFS($A7:$A15,"&gt;0",$C7:$C15,"=PG")*100)</f>
        <v>0</v>
      </c>
      <c r="L7" s="114">
        <f>(COUNTIFS($A7:$A15,"&gt;0",$C7:$C15,"=PG",L7:L15,"=1")*Capa!$G$14+COUNTIFS($A7:$A15,"&gt;0",$C7:$C15,"=PG",L7:L15,"=2")*Capa!$H$14+COUNTIFS($A7:$A15,"&gt;0",$C7:$C15,"=PG",L7:L15,"=3")*Capa!$I$14+COUNTIFS($A7:$A15,"&gt;0",$C7:$C15,"=PG",L7:L15,"=4")*Capa!$J$14)/(COUNTIFS($A7:$A15,"&gt;0",$C7:$C15,"=PG")*100)</f>
        <v>0</v>
      </c>
      <c r="M7" s="315">
        <f>COUNTIFS($A8:$A14,"&gt;0",M8:M14,"&gt;0")</f>
        <v>0</v>
      </c>
      <c r="N7" s="315"/>
      <c r="O7" s="13"/>
      <c r="P7" s="63"/>
      <c r="Q7" s="13"/>
    </row>
    <row r="8" spans="1:17" ht="56.25" x14ac:dyDescent="0.25">
      <c r="A8" s="11">
        <f>IF(Capa!$B$6&gt;=B8,1,0)</f>
        <v>0</v>
      </c>
      <c r="B8" s="9">
        <v>2</v>
      </c>
      <c r="C8" s="8" t="s">
        <v>24</v>
      </c>
      <c r="D8" s="330" t="s">
        <v>133</v>
      </c>
      <c r="E8" s="329" t="s">
        <v>214</v>
      </c>
      <c r="F8" s="86"/>
      <c r="G8" s="86"/>
      <c r="H8" s="86"/>
      <c r="I8" s="86"/>
      <c r="J8" s="86"/>
      <c r="K8" s="86"/>
      <c r="L8" s="86"/>
      <c r="M8" s="86"/>
      <c r="N8" s="340"/>
      <c r="O8" s="320"/>
      <c r="P8" s="59"/>
      <c r="Q8" s="320"/>
    </row>
    <row r="9" spans="1:17" ht="45" x14ac:dyDescent="0.25">
      <c r="A9" s="11">
        <f>IF(Capa!$B$6&gt;=B9,1,0)</f>
        <v>0</v>
      </c>
      <c r="B9" s="9">
        <v>2</v>
      </c>
      <c r="C9" s="8" t="s">
        <v>24</v>
      </c>
      <c r="D9" s="330" t="s">
        <v>134</v>
      </c>
      <c r="E9" s="329" t="s">
        <v>215</v>
      </c>
      <c r="F9" s="86"/>
      <c r="G9" s="86"/>
      <c r="H9" s="86"/>
      <c r="I9" s="86"/>
      <c r="J9" s="86"/>
      <c r="K9" s="86"/>
      <c r="L9" s="86"/>
      <c r="M9" s="86"/>
      <c r="N9" s="340"/>
      <c r="O9" s="320"/>
      <c r="P9" s="59"/>
      <c r="Q9" s="320"/>
    </row>
    <row r="10" spans="1:17" ht="33.75" x14ac:dyDescent="0.25">
      <c r="A10" s="11">
        <f>IF(Capa!$B$6&gt;=B10,1,0)</f>
        <v>0</v>
      </c>
      <c r="B10" s="9">
        <v>1</v>
      </c>
      <c r="C10" s="8" t="s">
        <v>24</v>
      </c>
      <c r="D10" s="330" t="s">
        <v>135</v>
      </c>
      <c r="E10" s="329" t="s">
        <v>216</v>
      </c>
      <c r="F10" s="86"/>
      <c r="G10" s="86"/>
      <c r="H10" s="86"/>
      <c r="I10" s="86"/>
      <c r="J10" s="86"/>
      <c r="K10" s="86"/>
      <c r="L10" s="86"/>
      <c r="M10" s="86"/>
      <c r="N10" s="340"/>
      <c r="O10" s="320"/>
      <c r="P10" s="59"/>
      <c r="Q10" s="320"/>
    </row>
    <row r="11" spans="1:17" ht="67.5" x14ac:dyDescent="0.25">
      <c r="A11" s="11">
        <f>IF(Capa!$B$6&gt;=B11,1,0)</f>
        <v>1</v>
      </c>
      <c r="B11" s="9">
        <v>0</v>
      </c>
      <c r="C11" s="8" t="s">
        <v>24</v>
      </c>
      <c r="D11" s="330" t="s">
        <v>136</v>
      </c>
      <c r="E11" s="329" t="s">
        <v>217</v>
      </c>
      <c r="F11" s="86"/>
      <c r="G11" s="86"/>
      <c r="H11" s="86"/>
      <c r="I11" s="86"/>
      <c r="J11" s="86"/>
      <c r="K11" s="86"/>
      <c r="L11" s="86"/>
      <c r="M11" s="86"/>
      <c r="N11" s="340"/>
      <c r="O11" s="320"/>
      <c r="P11" s="59"/>
      <c r="Q11" s="320"/>
    </row>
    <row r="12" spans="1:17" ht="45" x14ac:dyDescent="0.25">
      <c r="A12" s="11">
        <f>IF(Capa!$B$6&gt;=B12,1,0)</f>
        <v>0</v>
      </c>
      <c r="B12" s="9">
        <v>2</v>
      </c>
      <c r="C12" s="8" t="s">
        <v>24</v>
      </c>
      <c r="D12" s="330" t="s">
        <v>264</v>
      </c>
      <c r="E12" s="329" t="s">
        <v>239</v>
      </c>
      <c r="F12" s="86"/>
      <c r="G12" s="86"/>
      <c r="H12" s="86"/>
      <c r="I12" s="86"/>
      <c r="J12" s="86"/>
      <c r="K12" s="86"/>
      <c r="L12" s="86"/>
      <c r="M12" s="86"/>
      <c r="N12" s="340"/>
      <c r="O12" s="320"/>
      <c r="P12" s="59"/>
      <c r="Q12" s="320"/>
    </row>
    <row r="13" spans="1:17" ht="45" x14ac:dyDescent="0.25">
      <c r="A13" s="11">
        <f>IF(Capa!$B$6&gt;=B13,1,0)</f>
        <v>1</v>
      </c>
      <c r="B13" s="9">
        <v>0</v>
      </c>
      <c r="C13" s="8" t="s">
        <v>24</v>
      </c>
      <c r="D13" s="330" t="s">
        <v>137</v>
      </c>
      <c r="E13" s="329" t="s">
        <v>218</v>
      </c>
      <c r="F13" s="86"/>
      <c r="G13" s="86"/>
      <c r="H13" s="86"/>
      <c r="I13" s="86"/>
      <c r="J13" s="86"/>
      <c r="K13" s="86"/>
      <c r="L13" s="86"/>
      <c r="M13" s="86"/>
      <c r="N13" s="340"/>
      <c r="O13" s="320"/>
      <c r="P13" s="59"/>
      <c r="Q13" s="142"/>
    </row>
    <row r="14" spans="1:17" ht="67.5" x14ac:dyDescent="0.25">
      <c r="A14" s="11">
        <f>IF(Capa!$B$6&gt;=B14,1,0)</f>
        <v>0</v>
      </c>
      <c r="B14" s="9">
        <v>3</v>
      </c>
      <c r="C14" s="8" t="s">
        <v>24</v>
      </c>
      <c r="D14" s="330" t="s">
        <v>138</v>
      </c>
      <c r="E14" s="329" t="s">
        <v>294</v>
      </c>
      <c r="F14" s="86"/>
      <c r="G14" s="86"/>
      <c r="H14" s="86"/>
      <c r="I14" s="86"/>
      <c r="J14" s="86"/>
      <c r="K14" s="86"/>
      <c r="L14" s="86"/>
      <c r="M14" s="86"/>
      <c r="N14" s="340"/>
      <c r="O14" s="320"/>
      <c r="P14" s="59"/>
      <c r="Q14" s="52"/>
    </row>
    <row r="15" spans="1:17" x14ac:dyDescent="0.25">
      <c r="A15" s="11"/>
      <c r="B15" s="130" t="str">
        <f>IF(ISBLANK(C15),"",IF(ISERR(SEARCH(C15&amp;"\","&lt;B&gt;\&lt;1&gt;\&lt;2&gt;\&lt;3&gt;\")),IF(AND(NOT(ISBLANK(#REF!)),#REF!&lt;=3),#REF!,""),
IF(SEARCH(C15&amp;"\","&lt;B&gt;\&lt;1&gt;\&lt;2&gt;\&lt;3&gt;\")=1,0,IF(SEARCH(C15&amp;"\","&lt;B&gt;\&lt;1&gt;\&lt;2&gt;\&lt;3&gt;\")=5,1,IF(SEARCH(C15&amp;"\","&lt;B&gt;\&lt;1&gt;\&lt;2&gt;\&lt;3&gt;\")=9,2,IF(SEARCH(C15&amp;"\","&lt;B&gt;\&lt;1&gt;\&lt;2&gt;\&lt;3&gt;\")=13,3,""))))))</f>
        <v/>
      </c>
      <c r="C15" s="138"/>
      <c r="D15" s="151"/>
      <c r="E15" s="133"/>
      <c r="F15" s="140"/>
      <c r="G15" s="140"/>
      <c r="H15" s="140"/>
      <c r="I15" s="140"/>
      <c r="J15" s="140"/>
      <c r="K15" s="140"/>
      <c r="L15" s="141"/>
      <c r="M15" s="140"/>
      <c r="N15" s="324"/>
      <c r="O15" s="142"/>
      <c r="P15" s="143"/>
      <c r="Q15" s="13"/>
    </row>
    <row r="16" spans="1:17" x14ac:dyDescent="0.25">
      <c r="A16" s="11"/>
      <c r="B16" s="16" t="str">
        <f t="shared" ref="B16:B17" si="4">IF(ISBLANK(C16),"",IF(ISERR(SEARCH(C16&amp;"\","&lt;B&gt;\&lt;1&gt;\&lt;2&gt;\&lt;3&gt;\")),IF(AND(NOT(ISBLANK(B15)),B15&lt;=3),B15,""),
IF(SEARCH(C16&amp;"\","&lt;B&gt;\&lt;1&gt;\&lt;2&gt;\&lt;3&gt;\")=1,0,IF(SEARCH(C16&amp;"\","&lt;B&gt;\&lt;1&gt;\&lt;2&gt;\&lt;3&gt;\")=5,1,IF(SEARCH(C16&amp;"\","&lt;B&gt;\&lt;1&gt;\&lt;2&gt;\&lt;3&gt;\")=9,2,IF(SEARCH(C16&amp;"\","&lt;B&gt;\&lt;1&gt;\&lt;2&gt;\&lt;3&gt;\")=13,3,""))))))</f>
        <v/>
      </c>
      <c r="C16" s="20"/>
      <c r="D16" s="19" t="s">
        <v>6</v>
      </c>
      <c r="E16" s="27"/>
      <c r="F16" s="357">
        <f>(F17*20+G17*10+H17*10+J17*30+K17*15+L17*15)/100</f>
        <v>0</v>
      </c>
      <c r="G16" s="358"/>
      <c r="H16" s="358"/>
      <c r="I16" s="358"/>
      <c r="J16" s="358"/>
      <c r="K16" s="358"/>
      <c r="L16" s="358"/>
      <c r="M16" s="359"/>
      <c r="N16" s="325"/>
      <c r="O16" s="52"/>
      <c r="P16" s="53"/>
      <c r="Q16" s="320"/>
    </row>
    <row r="17" spans="1:17" x14ac:dyDescent="0.25">
      <c r="A17" s="11"/>
      <c r="B17" s="30" t="str">
        <f t="shared" si="4"/>
        <v/>
      </c>
      <c r="C17" s="155"/>
      <c r="D17" s="111">
        <f>IF(SUM(A18:A22)&lt;=0,0,COUNTIF(M18:M22,"&lt;&gt;")/SUM(A18:A22))</f>
        <v>0</v>
      </c>
      <c r="E17" s="318" t="s">
        <v>203</v>
      </c>
      <c r="F17" s="114">
        <f>(COUNTIFS($A17:$A22,"&gt;0",$C17:$C22,"=PG",F17:F22,"=1")*Capa!$G$14+COUNTIFS($A17:$A22,"&gt;0",$C17:$C22,"=PG",F17:F22,"=2")*Capa!$H$14+COUNTIFS($A17:$A22,"&gt;0",$C17:$C22,"=PG",F17:F22,"=3")*Capa!$I$14+COUNTIFS($A17:$A22,"&gt;0",$C17:$C22,"=PG",F17:F22,"=4")*Capa!$J$14)/(COUNTIFS($A17:$A22,"&gt;0",$C17:$C22,"=PG")*100)</f>
        <v>0</v>
      </c>
      <c r="G17" s="114">
        <f>(COUNTIFS($A17:$A22,"&gt;0",$C17:$C22,"=PG",G17:G22,"=1")*Capa!$G$14+COUNTIFS($A17:$A22,"&gt;0",$C17:$C22,"=PG",G17:G22,"=2")*Capa!$H$14+COUNTIFS($A17:$A22,"&gt;0",$C17:$C22,"=PG",G17:G22,"=3")*Capa!$I$14+COUNTIFS($A17:$A22,"&gt;0",$C17:$C22,"=PG",G17:G22,"=4")*Capa!$J$14)/(COUNTIFS($A17:$A22,"&gt;0",$C17:$C22,"=PG")*100)</f>
        <v>0</v>
      </c>
      <c r="H17" s="114">
        <f>(COUNTIFS($A17:$A22,"&gt;0",$C17:$C22,"=PG",H17:H22,"=1")*Capa!$G$14+COUNTIFS($A17:$A22,"&gt;0",$C17:$C22,"=PG",H17:H22,"=2")*Capa!$H$14+COUNTIFS($A17:$A22,"&gt;0",$C17:$C22,"=PG",H17:H22,"=3")*Capa!$I$14+COUNTIFS($A17:$A22,"&gt;0",$C17:$C22,"=PG",H17:H22,"=4")*Capa!$J$14)/(COUNTIFS($A17:$A22,"&gt;0",$C17:$C22,"=PG")*100)</f>
        <v>0</v>
      </c>
      <c r="I17" s="315">
        <f>COUNTIFS($A18:$A21,"&gt;0",I18:I21,"&gt;0")</f>
        <v>0</v>
      </c>
      <c r="J17" s="114">
        <f>(COUNTIFS($A17:$A22,"&gt;0",$C17:$C22,"=PG",J17:J22,"=1")*Capa!$G$14+COUNTIFS($A17:$A22,"&gt;0",$C17:$C22,"=PG",J17:J22,"=2")*Capa!$H$14+COUNTIFS($A17:$A22,"&gt;0",$C17:$C22,"=PG",J17:J22,"=3")*Capa!$I$14+COUNTIFS($A17:$A22,"&gt;0",$C17:$C22,"=PG",J17:J22,"=4")*Capa!$J$14)/(COUNTIFS($A17:$A22,"&gt;0",$C17:$C22,"=PG")*100)</f>
        <v>0</v>
      </c>
      <c r="K17" s="114">
        <f>(COUNTIFS($A17:$A22,"&gt;0",$C17:$C22,"=PG",K17:K22,"=1")*Capa!$G$14+COUNTIFS($A17:$A22,"&gt;0",$C17:$C22,"=PG",K17:K22,"=2")*Capa!$H$14+COUNTIFS($A17:$A22,"&gt;0",$C17:$C22,"=PG",K17:K22,"=3")*Capa!$I$14+COUNTIFS($A17:$A22,"&gt;0",$C17:$C22,"=PG",K17:K22,"=4")*Capa!$J$14)/(COUNTIFS($A17:$A22,"&gt;0",$C17:$C22,"=PG")*100)</f>
        <v>0</v>
      </c>
      <c r="L17" s="114">
        <f>(COUNTIFS($A17:$A22,"&gt;0",$C17:$C22,"=PG",L17:L22,"=1")*Capa!$G$14+COUNTIFS($A17:$A22,"&gt;0",$C17:$C22,"=PG",L17:L22,"=2")*Capa!$H$14+COUNTIFS($A17:$A22,"&gt;0",$C17:$C22,"=PG",L17:L22,"=3")*Capa!$I$14+COUNTIFS($A17:$A22,"&gt;0",$C17:$C22,"=PG",L17:L22,"=4")*Capa!$J$14)/(COUNTIFS($A17:$A22,"&gt;0",$C17:$C22,"=PG")*100)</f>
        <v>0</v>
      </c>
      <c r="M17" s="315">
        <f>COUNTIFS($A18:$A21,"&gt;0",M18:M21,"&gt;0")</f>
        <v>0</v>
      </c>
      <c r="N17" s="315"/>
      <c r="O17" s="13"/>
      <c r="P17" s="63"/>
      <c r="Q17" s="320"/>
    </row>
    <row r="18" spans="1:17" ht="67.5" x14ac:dyDescent="0.25">
      <c r="A18" s="11">
        <f>IF(Capa!$B$6&gt;=B18,1,0)</f>
        <v>1</v>
      </c>
      <c r="B18" s="9">
        <v>0</v>
      </c>
      <c r="C18" s="8" t="s">
        <v>24</v>
      </c>
      <c r="D18" s="302" t="s">
        <v>139</v>
      </c>
      <c r="E18" s="319" t="s">
        <v>240</v>
      </c>
      <c r="F18" s="86"/>
      <c r="G18" s="86"/>
      <c r="H18" s="86"/>
      <c r="I18" s="86"/>
      <c r="J18" s="86"/>
      <c r="K18" s="86"/>
      <c r="L18" s="86"/>
      <c r="M18" s="86"/>
      <c r="N18" s="340"/>
      <c r="O18" s="320"/>
      <c r="P18" s="59"/>
      <c r="Q18" s="320"/>
    </row>
    <row r="19" spans="1:17" ht="45" x14ac:dyDescent="0.25">
      <c r="A19" s="11">
        <f>IF(Capa!$B$6&gt;=B19,1,0)</f>
        <v>1</v>
      </c>
      <c r="B19" s="9">
        <v>0</v>
      </c>
      <c r="C19" s="8" t="s">
        <v>24</v>
      </c>
      <c r="D19" s="302" t="s">
        <v>140</v>
      </c>
      <c r="E19" s="319" t="s">
        <v>241</v>
      </c>
      <c r="F19" s="86"/>
      <c r="G19" s="86"/>
      <c r="H19" s="86"/>
      <c r="I19" s="86"/>
      <c r="J19" s="86"/>
      <c r="K19" s="86"/>
      <c r="L19" s="86"/>
      <c r="M19" s="86"/>
      <c r="N19" s="340"/>
      <c r="O19" s="320"/>
      <c r="P19" s="59"/>
      <c r="Q19" s="320"/>
    </row>
    <row r="20" spans="1:17" ht="67.5" x14ac:dyDescent="0.25">
      <c r="A20" s="11">
        <f>IF(Capa!$B$6&gt;=B20,1,0)</f>
        <v>0</v>
      </c>
      <c r="B20" s="9">
        <v>1</v>
      </c>
      <c r="C20" s="8" t="s">
        <v>24</v>
      </c>
      <c r="D20" s="302" t="s">
        <v>141</v>
      </c>
      <c r="E20" s="319" t="s">
        <v>242</v>
      </c>
      <c r="F20" s="86"/>
      <c r="G20" s="86"/>
      <c r="H20" s="86"/>
      <c r="I20" s="86"/>
      <c r="J20" s="86"/>
      <c r="K20" s="86"/>
      <c r="L20" s="86"/>
      <c r="M20" s="86"/>
      <c r="N20" s="340"/>
      <c r="O20" s="320"/>
      <c r="P20" s="59"/>
      <c r="Q20" s="320"/>
    </row>
    <row r="21" spans="1:17" ht="45" x14ac:dyDescent="0.25">
      <c r="A21" s="11">
        <f>IF(Capa!$B$6&gt;=B21,1,0)</f>
        <v>0</v>
      </c>
      <c r="B21" s="9">
        <v>2</v>
      </c>
      <c r="C21" s="8" t="s">
        <v>24</v>
      </c>
      <c r="D21" s="302" t="s">
        <v>142</v>
      </c>
      <c r="E21" s="319" t="s">
        <v>219</v>
      </c>
      <c r="F21" s="86"/>
      <c r="G21" s="86"/>
      <c r="H21" s="86"/>
      <c r="I21" s="86"/>
      <c r="J21" s="86"/>
      <c r="K21" s="86"/>
      <c r="L21" s="86"/>
      <c r="M21" s="86"/>
      <c r="N21" s="340"/>
      <c r="O21" s="320"/>
      <c r="P21" s="59"/>
      <c r="Q21" s="320"/>
    </row>
    <row r="22" spans="1:17" ht="25.5" x14ac:dyDescent="0.25">
      <c r="A22" s="11"/>
      <c r="B22" s="14" t="str">
        <f>IF(ISBLANK(C22),"",IF(ISERR(SEARCH(C22&amp;"\","&lt;B&gt;\&lt;1&gt;\&lt;2&gt;\&lt;3&gt;\")),IF(AND(NOT(ISBLANK(#REF!)),#REF!&lt;=3),#REF!,""),
IF(SEARCH(C22&amp;"\","&lt;B&gt;\&lt;1&gt;\&lt;2&gt;\&lt;3&gt;\")=1,0,IF(SEARCH(C22&amp;"\","&lt;B&gt;\&lt;1&gt;\&lt;2&gt;\&lt;3&gt;\")=5,1,IF(SEARCH(C22&amp;"\","&lt;B&gt;\&lt;1&gt;\&lt;2&gt;\&lt;3&gt;\")=9,2,IF(SEARCH(C22&amp;"\","&lt;B&gt;\&lt;1&gt;\&lt;2&gt;\&lt;3&gt;\")=13,3,""))))))</f>
        <v/>
      </c>
      <c r="C22" s="5"/>
      <c r="D22" s="15"/>
      <c r="E22" s="64"/>
      <c r="F22" s="56"/>
      <c r="G22" s="56"/>
      <c r="H22" s="56"/>
      <c r="I22" s="56"/>
      <c r="J22" s="56"/>
      <c r="K22" s="56"/>
      <c r="L22" s="56"/>
      <c r="M22" s="56"/>
      <c r="N22" s="56"/>
      <c r="O22" s="13"/>
      <c r="P22" s="69"/>
      <c r="Q22" s="142"/>
    </row>
    <row r="23" spans="1:17" s="42" customFormat="1" x14ac:dyDescent="0.25">
      <c r="A23" s="45"/>
      <c r="B23" s="46"/>
      <c r="C23" s="47"/>
      <c r="D23" s="48"/>
      <c r="E23" s="49"/>
      <c r="F23" s="67"/>
      <c r="G23" s="67"/>
      <c r="H23" s="67"/>
      <c r="I23" s="67"/>
      <c r="J23" s="67"/>
      <c r="K23" s="67"/>
      <c r="M23" s="67"/>
      <c r="N23" s="67"/>
      <c r="P23" s="68"/>
      <c r="Q23" s="147"/>
    </row>
    <row r="24" spans="1:17" s="42" customFormat="1" x14ac:dyDescent="0.25">
      <c r="A24" s="45"/>
      <c r="B24" s="46"/>
      <c r="C24" s="47"/>
      <c r="D24" s="48"/>
      <c r="E24" s="49"/>
      <c r="F24" s="67"/>
      <c r="G24" s="67"/>
      <c r="H24" s="67"/>
      <c r="I24" s="67"/>
      <c r="J24" s="67"/>
      <c r="K24" s="67"/>
      <c r="M24" s="67"/>
      <c r="N24" s="67"/>
      <c r="P24" s="68"/>
      <c r="Q24" s="13"/>
    </row>
    <row r="25" spans="1:17" s="42" customFormat="1" x14ac:dyDescent="0.25">
      <c r="A25" s="45"/>
      <c r="B25" s="46"/>
      <c r="C25" s="47"/>
      <c r="D25" s="48"/>
      <c r="E25" s="49"/>
      <c r="F25" s="67"/>
      <c r="G25" s="67"/>
      <c r="H25" s="67"/>
      <c r="I25" s="67"/>
      <c r="J25" s="67"/>
      <c r="K25" s="67"/>
      <c r="M25" s="67"/>
      <c r="N25" s="67"/>
      <c r="P25" s="68"/>
      <c r="Q25" s="320"/>
    </row>
    <row r="26" spans="1:17" s="42" customFormat="1" x14ac:dyDescent="0.25">
      <c r="A26" s="45"/>
      <c r="B26" s="46"/>
      <c r="C26" s="47"/>
      <c r="D26" s="48"/>
      <c r="E26" s="49"/>
      <c r="F26" s="67"/>
      <c r="G26" s="67"/>
      <c r="H26" s="67"/>
      <c r="I26" s="67"/>
      <c r="J26" s="67"/>
      <c r="K26" s="67"/>
      <c r="M26" s="67"/>
      <c r="N26" s="67"/>
      <c r="P26" s="68"/>
      <c r="Q26" s="320"/>
    </row>
    <row r="27" spans="1:17" s="42" customFormat="1" x14ac:dyDescent="0.25">
      <c r="A27" s="45"/>
      <c r="B27" s="46"/>
      <c r="C27" s="47"/>
      <c r="D27" s="48"/>
      <c r="E27" s="49"/>
      <c r="F27" s="67"/>
      <c r="G27" s="67"/>
      <c r="H27" s="67"/>
      <c r="I27" s="67"/>
      <c r="J27" s="67"/>
      <c r="K27" s="67"/>
      <c r="M27" s="67"/>
      <c r="N27" s="67"/>
      <c r="P27" s="68"/>
      <c r="Q27" s="320"/>
    </row>
    <row r="28" spans="1:17" s="42" customFormat="1" x14ac:dyDescent="0.25">
      <c r="A28" s="45"/>
      <c r="B28" s="46"/>
      <c r="C28" s="47"/>
      <c r="D28" s="48"/>
      <c r="E28" s="49"/>
      <c r="F28" s="67"/>
      <c r="G28" s="67"/>
      <c r="H28" s="67"/>
      <c r="I28" s="67"/>
      <c r="J28" s="67"/>
      <c r="K28" s="67"/>
      <c r="M28" s="67"/>
      <c r="N28" s="67"/>
      <c r="P28" s="68"/>
      <c r="Q28" s="320"/>
    </row>
    <row r="29" spans="1:17" s="42" customFormat="1" x14ac:dyDescent="0.25">
      <c r="A29" s="45"/>
      <c r="B29" s="46"/>
      <c r="C29" s="47"/>
      <c r="D29" s="48"/>
      <c r="E29" s="49"/>
      <c r="F29" s="67"/>
      <c r="G29" s="67"/>
      <c r="H29" s="67"/>
      <c r="I29" s="67"/>
      <c r="J29" s="67"/>
      <c r="K29" s="67"/>
      <c r="M29" s="67"/>
      <c r="N29" s="67"/>
      <c r="P29" s="68"/>
      <c r="Q29" s="320"/>
    </row>
    <row r="30" spans="1:17" s="42" customFormat="1" x14ac:dyDescent="0.25">
      <c r="A30" s="45"/>
      <c r="B30" s="46"/>
      <c r="C30" s="47"/>
      <c r="D30" s="48"/>
      <c r="E30" s="49"/>
      <c r="F30" s="67"/>
      <c r="G30" s="67"/>
      <c r="H30" s="67"/>
      <c r="I30" s="67"/>
      <c r="J30" s="67"/>
      <c r="K30" s="67"/>
      <c r="M30" s="67"/>
      <c r="N30" s="67"/>
      <c r="P30" s="68"/>
      <c r="Q30" s="320"/>
    </row>
    <row r="31" spans="1:17" s="42" customFormat="1" x14ac:dyDescent="0.25">
      <c r="A31" s="45"/>
      <c r="B31" s="46"/>
      <c r="C31" s="47"/>
      <c r="D31" s="48"/>
      <c r="E31" s="49"/>
      <c r="F31" s="67"/>
      <c r="G31" s="67"/>
      <c r="H31" s="67"/>
      <c r="I31" s="67"/>
      <c r="J31" s="67"/>
      <c r="K31" s="67"/>
      <c r="M31" s="67"/>
      <c r="N31" s="67"/>
      <c r="P31" s="68"/>
      <c r="Q31" s="320"/>
    </row>
    <row r="32" spans="1:17" s="42" customFormat="1" x14ac:dyDescent="0.25">
      <c r="A32" s="45"/>
      <c r="B32" s="46"/>
      <c r="C32" s="47"/>
      <c r="D32" s="48"/>
      <c r="E32" s="49"/>
      <c r="F32" s="67"/>
      <c r="G32" s="67"/>
      <c r="H32" s="67"/>
      <c r="I32" s="67"/>
      <c r="J32" s="67"/>
      <c r="K32" s="67"/>
      <c r="M32" s="67"/>
      <c r="N32" s="67"/>
      <c r="P32" s="68"/>
      <c r="Q32" s="320"/>
    </row>
    <row r="33" spans="1:17" s="42" customFormat="1" x14ac:dyDescent="0.25">
      <c r="A33" s="45"/>
      <c r="B33" s="46"/>
      <c r="C33" s="47"/>
      <c r="D33" s="48"/>
      <c r="E33" s="49"/>
      <c r="F33" s="67"/>
      <c r="G33" s="67"/>
      <c r="H33" s="67"/>
      <c r="I33" s="67"/>
      <c r="J33" s="67"/>
      <c r="K33" s="67"/>
      <c r="M33" s="67"/>
      <c r="N33" s="67"/>
      <c r="P33" s="68"/>
      <c r="Q33" s="66"/>
    </row>
    <row r="34" spans="1:17" s="42" customFormat="1" x14ac:dyDescent="0.25">
      <c r="A34" s="45"/>
      <c r="B34" s="46"/>
      <c r="C34" s="47"/>
      <c r="D34" s="48"/>
      <c r="E34" s="49"/>
      <c r="F34" s="67"/>
      <c r="G34" s="67"/>
      <c r="H34" s="67"/>
      <c r="I34" s="67"/>
      <c r="J34" s="67"/>
      <c r="K34" s="67"/>
      <c r="M34" s="67"/>
      <c r="N34" s="67"/>
      <c r="P34" s="68"/>
    </row>
    <row r="35" spans="1:17" s="42" customFormat="1" x14ac:dyDescent="0.25">
      <c r="A35" s="45"/>
      <c r="B35" s="46"/>
      <c r="C35" s="47"/>
      <c r="D35" s="48"/>
      <c r="E35" s="49"/>
      <c r="F35" s="67"/>
      <c r="G35" s="67"/>
      <c r="H35" s="67"/>
      <c r="I35" s="67"/>
      <c r="J35" s="67"/>
      <c r="K35" s="67"/>
      <c r="M35" s="67"/>
      <c r="N35" s="67"/>
      <c r="P35" s="68"/>
    </row>
    <row r="36" spans="1:17" s="42" customFormat="1" x14ac:dyDescent="0.25">
      <c r="A36" s="45"/>
      <c r="B36" s="46"/>
      <c r="C36" s="47"/>
      <c r="D36" s="48"/>
      <c r="E36" s="49"/>
      <c r="F36" s="67"/>
      <c r="G36" s="67"/>
      <c r="H36" s="67"/>
      <c r="I36" s="67"/>
      <c r="J36" s="67"/>
      <c r="K36" s="67"/>
      <c r="M36" s="67"/>
      <c r="N36" s="67"/>
      <c r="P36" s="68"/>
    </row>
    <row r="37" spans="1:17" s="42" customFormat="1" x14ac:dyDescent="0.25">
      <c r="A37" s="45"/>
      <c r="B37" s="46"/>
      <c r="C37" s="47"/>
      <c r="D37" s="48"/>
      <c r="E37" s="49"/>
      <c r="F37" s="67"/>
      <c r="G37" s="67"/>
      <c r="H37" s="67"/>
      <c r="I37" s="67"/>
      <c r="J37" s="67"/>
      <c r="K37" s="67"/>
      <c r="M37" s="67"/>
      <c r="N37" s="67"/>
      <c r="P37" s="68"/>
    </row>
    <row r="38" spans="1:17" s="42" customFormat="1" x14ac:dyDescent="0.25">
      <c r="A38" s="45"/>
      <c r="B38" s="46"/>
      <c r="C38" s="47"/>
      <c r="D38" s="48"/>
      <c r="E38" s="49"/>
      <c r="F38" s="67"/>
      <c r="G38" s="67"/>
      <c r="H38" s="67"/>
      <c r="I38" s="67"/>
      <c r="J38" s="67"/>
      <c r="K38" s="67"/>
      <c r="M38" s="67"/>
      <c r="N38" s="67"/>
      <c r="P38" s="68"/>
    </row>
    <row r="39" spans="1:17" s="42" customFormat="1" x14ac:dyDescent="0.25">
      <c r="A39" s="45"/>
      <c r="B39" s="46"/>
      <c r="C39" s="47"/>
      <c r="D39" s="48"/>
      <c r="E39" s="49"/>
      <c r="F39" s="67"/>
      <c r="G39" s="67"/>
      <c r="H39" s="67"/>
      <c r="I39" s="67"/>
      <c r="J39" s="67"/>
      <c r="K39" s="67"/>
      <c r="M39" s="67"/>
      <c r="N39" s="67"/>
      <c r="P39" s="68"/>
    </row>
    <row r="40" spans="1:17" s="42" customFormat="1" x14ac:dyDescent="0.25">
      <c r="A40" s="45"/>
      <c r="B40" s="46"/>
      <c r="C40" s="47"/>
      <c r="D40" s="48"/>
      <c r="E40" s="49"/>
      <c r="F40" s="67"/>
      <c r="G40" s="67"/>
      <c r="H40" s="67"/>
      <c r="I40" s="67"/>
      <c r="J40" s="67"/>
      <c r="K40" s="67"/>
      <c r="M40" s="67"/>
      <c r="N40" s="67"/>
      <c r="P40" s="68"/>
    </row>
    <row r="41" spans="1:17" s="42" customFormat="1" x14ac:dyDescent="0.25">
      <c r="A41" s="45"/>
      <c r="B41" s="46"/>
      <c r="C41" s="47"/>
      <c r="D41" s="48"/>
      <c r="E41" s="49"/>
      <c r="F41" s="67"/>
      <c r="G41" s="67"/>
      <c r="H41" s="67"/>
      <c r="I41" s="67"/>
      <c r="J41" s="67"/>
      <c r="K41" s="67"/>
      <c r="M41" s="67"/>
      <c r="N41" s="67"/>
      <c r="P41" s="68"/>
    </row>
    <row r="42" spans="1:17" s="42" customFormat="1" x14ac:dyDescent="0.25">
      <c r="A42" s="45"/>
      <c r="B42" s="46"/>
      <c r="C42" s="47"/>
      <c r="D42" s="48"/>
      <c r="E42" s="49"/>
      <c r="F42" s="67"/>
      <c r="G42" s="67"/>
      <c r="H42" s="67"/>
      <c r="I42" s="67"/>
      <c r="J42" s="67"/>
      <c r="K42" s="67"/>
      <c r="M42" s="67"/>
      <c r="N42" s="67"/>
      <c r="P42" s="68"/>
    </row>
    <row r="43" spans="1:17" s="42" customFormat="1" x14ac:dyDescent="0.25">
      <c r="A43" s="45"/>
      <c r="B43" s="46"/>
      <c r="C43" s="47"/>
      <c r="D43" s="48"/>
      <c r="E43" s="49"/>
      <c r="F43" s="67"/>
      <c r="G43" s="67"/>
      <c r="H43" s="67"/>
      <c r="I43" s="67"/>
      <c r="J43" s="67"/>
      <c r="K43" s="67"/>
      <c r="M43" s="67"/>
      <c r="N43" s="67"/>
      <c r="P43" s="68"/>
    </row>
    <row r="44" spans="1:17" s="42" customFormat="1" x14ac:dyDescent="0.25">
      <c r="A44" s="45"/>
      <c r="B44" s="46"/>
      <c r="C44" s="47"/>
      <c r="D44" s="48"/>
      <c r="E44" s="49"/>
      <c r="F44" s="67"/>
      <c r="G44" s="67"/>
      <c r="H44" s="67"/>
      <c r="I44" s="67"/>
      <c r="J44" s="67"/>
      <c r="K44" s="67"/>
      <c r="M44" s="67"/>
      <c r="N44" s="67"/>
      <c r="P44" s="68"/>
    </row>
    <row r="45" spans="1:17" s="42" customFormat="1" x14ac:dyDescent="0.25">
      <c r="A45" s="45"/>
      <c r="B45" s="46"/>
      <c r="C45" s="47"/>
      <c r="D45" s="48"/>
      <c r="E45" s="49"/>
      <c r="F45" s="67"/>
      <c r="G45" s="67"/>
      <c r="H45" s="67"/>
      <c r="I45" s="67"/>
      <c r="J45" s="67"/>
      <c r="K45" s="67"/>
      <c r="M45" s="67"/>
      <c r="N45" s="67"/>
      <c r="P45" s="68"/>
    </row>
    <row r="46" spans="1:17" s="42" customFormat="1" x14ac:dyDescent="0.25">
      <c r="A46" s="45"/>
      <c r="B46" s="46"/>
      <c r="C46" s="47"/>
      <c r="D46" s="48"/>
      <c r="E46" s="49"/>
      <c r="F46" s="67"/>
      <c r="G46" s="67"/>
      <c r="H46" s="67"/>
      <c r="I46" s="67"/>
      <c r="J46" s="67"/>
      <c r="K46" s="67"/>
      <c r="M46" s="67"/>
      <c r="N46" s="67"/>
      <c r="P46" s="68"/>
    </row>
    <row r="47" spans="1:17" s="42" customFormat="1" x14ac:dyDescent="0.25">
      <c r="A47" s="45"/>
      <c r="B47" s="46"/>
      <c r="C47" s="47"/>
      <c r="D47" s="48"/>
      <c r="E47" s="49"/>
      <c r="F47" s="67"/>
      <c r="G47" s="67"/>
      <c r="H47" s="67"/>
      <c r="I47" s="67"/>
      <c r="J47" s="67"/>
      <c r="K47" s="67"/>
      <c r="M47" s="67"/>
      <c r="N47" s="67"/>
      <c r="P47" s="68"/>
    </row>
    <row r="48" spans="1:17" s="42" customFormat="1" x14ac:dyDescent="0.25">
      <c r="A48" s="45"/>
      <c r="B48" s="46"/>
      <c r="C48" s="47"/>
      <c r="D48" s="48"/>
      <c r="E48" s="49"/>
      <c r="F48" s="67"/>
      <c r="G48" s="67"/>
      <c r="H48" s="67"/>
      <c r="I48" s="67"/>
      <c r="J48" s="67"/>
      <c r="K48" s="67"/>
      <c r="M48" s="67"/>
      <c r="N48" s="67"/>
      <c r="P48" s="68"/>
    </row>
    <row r="49" spans="1:16" s="42" customFormat="1" x14ac:dyDescent="0.25">
      <c r="A49" s="45"/>
      <c r="B49" s="46"/>
      <c r="C49" s="47"/>
      <c r="D49" s="48"/>
      <c r="E49" s="49"/>
      <c r="F49" s="67"/>
      <c r="G49" s="67"/>
      <c r="H49" s="67"/>
      <c r="I49" s="67"/>
      <c r="J49" s="67"/>
      <c r="K49" s="67"/>
      <c r="M49" s="67"/>
      <c r="N49" s="67"/>
      <c r="P49" s="68"/>
    </row>
    <row r="50" spans="1:16" s="42" customFormat="1" x14ac:dyDescent="0.25">
      <c r="A50" s="45"/>
      <c r="B50" s="46"/>
      <c r="C50" s="47"/>
      <c r="D50" s="48"/>
      <c r="E50" s="49"/>
      <c r="F50" s="67"/>
      <c r="G50" s="67"/>
      <c r="H50" s="67"/>
      <c r="I50" s="67"/>
      <c r="J50" s="67"/>
      <c r="K50" s="67"/>
      <c r="M50" s="67"/>
      <c r="N50" s="67"/>
      <c r="P50" s="68"/>
    </row>
    <row r="51" spans="1:16" s="42" customFormat="1" x14ac:dyDescent="0.25">
      <c r="A51" s="45"/>
      <c r="B51" s="46"/>
      <c r="C51" s="47"/>
      <c r="D51" s="48"/>
      <c r="E51" s="49"/>
      <c r="F51" s="67"/>
      <c r="G51" s="67"/>
      <c r="H51" s="67"/>
      <c r="I51" s="67"/>
      <c r="J51" s="67"/>
      <c r="K51" s="67"/>
      <c r="M51" s="67"/>
      <c r="N51" s="67"/>
      <c r="P51" s="68"/>
    </row>
    <row r="52" spans="1:16" s="42" customFormat="1" x14ac:dyDescent="0.25">
      <c r="A52" s="45"/>
      <c r="B52" s="46"/>
      <c r="C52" s="47"/>
      <c r="D52" s="48"/>
      <c r="E52" s="49"/>
      <c r="F52" s="67"/>
      <c r="G52" s="67"/>
      <c r="H52" s="67"/>
      <c r="I52" s="67"/>
      <c r="J52" s="67"/>
      <c r="K52" s="67"/>
      <c r="M52" s="67"/>
      <c r="N52" s="67"/>
      <c r="P52" s="68"/>
    </row>
    <row r="53" spans="1:16" s="42" customFormat="1" x14ac:dyDescent="0.25">
      <c r="A53" s="45"/>
      <c r="B53" s="46"/>
      <c r="C53" s="47"/>
      <c r="D53" s="48"/>
      <c r="E53" s="49"/>
      <c r="F53" s="67"/>
      <c r="G53" s="67"/>
      <c r="H53" s="67"/>
      <c r="I53" s="67"/>
      <c r="J53" s="67"/>
      <c r="K53" s="67"/>
      <c r="M53" s="67"/>
      <c r="N53" s="67"/>
      <c r="P53" s="68"/>
    </row>
    <row r="54" spans="1:16" s="42" customFormat="1" x14ac:dyDescent="0.25">
      <c r="A54" s="45"/>
      <c r="B54" s="46"/>
      <c r="C54" s="47"/>
      <c r="D54" s="48"/>
      <c r="E54" s="49"/>
      <c r="F54" s="67"/>
      <c r="G54" s="67"/>
      <c r="H54" s="67"/>
      <c r="I54" s="67"/>
      <c r="J54" s="67"/>
      <c r="K54" s="67"/>
      <c r="M54" s="67"/>
      <c r="N54" s="67"/>
      <c r="P54" s="68"/>
    </row>
    <row r="55" spans="1:16" s="42" customFormat="1" x14ac:dyDescent="0.25">
      <c r="A55" s="45"/>
      <c r="B55" s="46"/>
      <c r="C55" s="47"/>
      <c r="D55" s="48"/>
      <c r="E55" s="49"/>
      <c r="F55" s="67"/>
      <c r="G55" s="67"/>
      <c r="H55" s="67"/>
      <c r="I55" s="67"/>
      <c r="J55" s="67"/>
      <c r="K55" s="67"/>
      <c r="M55" s="67"/>
      <c r="N55" s="67"/>
      <c r="P55" s="68"/>
    </row>
    <row r="56" spans="1:16" s="42" customFormat="1" x14ac:dyDescent="0.25">
      <c r="A56" s="45"/>
      <c r="B56" s="46"/>
      <c r="C56" s="47"/>
      <c r="D56" s="48"/>
      <c r="E56" s="49"/>
      <c r="F56" s="67"/>
      <c r="G56" s="67"/>
      <c r="H56" s="67"/>
      <c r="I56" s="67"/>
      <c r="J56" s="67"/>
      <c r="K56" s="67"/>
      <c r="M56" s="67"/>
      <c r="N56" s="67"/>
      <c r="P56" s="68"/>
    </row>
    <row r="57" spans="1:16" s="42" customFormat="1" x14ac:dyDescent="0.25">
      <c r="A57" s="45"/>
      <c r="B57" s="46"/>
      <c r="C57" s="47"/>
      <c r="D57" s="48"/>
      <c r="E57" s="49"/>
      <c r="F57" s="67"/>
      <c r="G57" s="67"/>
      <c r="H57" s="67"/>
      <c r="I57" s="67"/>
      <c r="J57" s="67"/>
      <c r="K57" s="67"/>
      <c r="M57" s="67"/>
      <c r="N57" s="67"/>
      <c r="P57" s="68"/>
    </row>
    <row r="58" spans="1:16" s="42" customFormat="1" x14ac:dyDescent="0.25">
      <c r="A58" s="45"/>
      <c r="B58" s="46"/>
      <c r="C58" s="47"/>
      <c r="D58" s="48"/>
      <c r="E58" s="49"/>
      <c r="F58" s="67"/>
      <c r="G58" s="67"/>
      <c r="H58" s="67"/>
      <c r="I58" s="67"/>
      <c r="J58" s="67"/>
      <c r="K58" s="67"/>
      <c r="M58" s="67"/>
      <c r="N58" s="67"/>
      <c r="P58" s="68"/>
    </row>
    <row r="59" spans="1:16" s="42" customFormat="1" x14ac:dyDescent="0.25">
      <c r="A59" s="45"/>
      <c r="B59" s="46"/>
      <c r="C59" s="47"/>
      <c r="D59" s="48"/>
      <c r="E59" s="49"/>
      <c r="F59" s="67"/>
      <c r="G59" s="67"/>
      <c r="H59" s="67"/>
      <c r="I59" s="67"/>
      <c r="J59" s="67"/>
      <c r="K59" s="67"/>
      <c r="M59" s="67"/>
      <c r="N59" s="67"/>
      <c r="P59" s="68"/>
    </row>
    <row r="60" spans="1:16" s="42" customFormat="1" x14ac:dyDescent="0.25">
      <c r="A60" s="45"/>
      <c r="B60" s="46"/>
      <c r="C60" s="47"/>
      <c r="D60" s="48"/>
      <c r="E60" s="49"/>
      <c r="F60" s="67"/>
      <c r="G60" s="67"/>
      <c r="H60" s="67"/>
      <c r="I60" s="67"/>
      <c r="J60" s="67"/>
      <c r="K60" s="67"/>
      <c r="M60" s="67"/>
      <c r="N60" s="67"/>
      <c r="P60" s="68"/>
    </row>
    <row r="61" spans="1:16" s="42" customFormat="1" x14ac:dyDescent="0.25">
      <c r="A61" s="45"/>
      <c r="B61" s="46"/>
      <c r="C61" s="47"/>
      <c r="D61" s="48"/>
      <c r="E61" s="49"/>
      <c r="F61" s="67"/>
      <c r="G61" s="67"/>
      <c r="H61" s="67"/>
      <c r="I61" s="67"/>
      <c r="J61" s="67"/>
      <c r="K61" s="67"/>
      <c r="M61" s="67"/>
      <c r="N61" s="67"/>
      <c r="P61" s="68"/>
    </row>
    <row r="62" spans="1:16" s="42" customFormat="1" x14ac:dyDescent="0.25">
      <c r="A62" s="45"/>
      <c r="B62" s="46"/>
      <c r="C62" s="47"/>
      <c r="D62" s="48"/>
      <c r="E62" s="49"/>
      <c r="F62" s="67"/>
      <c r="G62" s="67"/>
      <c r="H62" s="67"/>
      <c r="I62" s="67"/>
      <c r="J62" s="67"/>
      <c r="K62" s="67"/>
      <c r="M62" s="67"/>
      <c r="N62" s="67"/>
      <c r="P62" s="68"/>
    </row>
    <row r="63" spans="1:16" s="42" customFormat="1" x14ac:dyDescent="0.25">
      <c r="A63" s="45"/>
      <c r="B63" s="46"/>
      <c r="C63" s="47"/>
      <c r="D63" s="48"/>
      <c r="E63" s="49"/>
      <c r="F63" s="67"/>
      <c r="G63" s="67"/>
      <c r="H63" s="67"/>
      <c r="I63" s="67"/>
      <c r="J63" s="67"/>
      <c r="K63" s="67"/>
      <c r="M63" s="67"/>
      <c r="N63" s="67"/>
      <c r="P63" s="68"/>
    </row>
    <row r="64" spans="1:16" s="42" customFormat="1" x14ac:dyDescent="0.25">
      <c r="A64" s="45"/>
      <c r="B64" s="46"/>
      <c r="C64" s="47"/>
      <c r="D64" s="48"/>
      <c r="E64" s="49"/>
      <c r="F64" s="67"/>
      <c r="G64" s="67"/>
      <c r="H64" s="67"/>
      <c r="I64" s="67"/>
      <c r="J64" s="67"/>
      <c r="K64" s="67"/>
      <c r="M64" s="67"/>
      <c r="N64" s="67"/>
      <c r="P64" s="68"/>
    </row>
    <row r="65" spans="1:16" s="42" customFormat="1" x14ac:dyDescent="0.25">
      <c r="A65" s="45"/>
      <c r="B65" s="46"/>
      <c r="C65" s="47"/>
      <c r="D65" s="48"/>
      <c r="E65" s="49"/>
      <c r="F65" s="67"/>
      <c r="G65" s="67"/>
      <c r="H65" s="67"/>
      <c r="I65" s="67"/>
      <c r="J65" s="67"/>
      <c r="K65" s="67"/>
      <c r="M65" s="67"/>
      <c r="N65" s="67"/>
      <c r="P65" s="68"/>
    </row>
    <row r="66" spans="1:16" s="42" customFormat="1" x14ac:dyDescent="0.25">
      <c r="A66" s="45"/>
      <c r="B66" s="46"/>
      <c r="C66" s="47"/>
      <c r="D66" s="48"/>
      <c r="E66" s="49"/>
      <c r="F66" s="67"/>
      <c r="G66" s="67"/>
      <c r="H66" s="67"/>
      <c r="I66" s="67"/>
      <c r="J66" s="67"/>
      <c r="K66" s="67"/>
      <c r="M66" s="67"/>
      <c r="N66" s="67"/>
      <c r="P66" s="68"/>
    </row>
    <row r="67" spans="1:16" s="42" customFormat="1" x14ac:dyDescent="0.25">
      <c r="A67" s="45"/>
      <c r="B67" s="46"/>
      <c r="C67" s="47"/>
      <c r="D67" s="48"/>
      <c r="E67" s="49"/>
      <c r="F67" s="67"/>
      <c r="G67" s="67"/>
      <c r="H67" s="67"/>
      <c r="I67" s="67"/>
      <c r="J67" s="67"/>
      <c r="K67" s="67"/>
      <c r="M67" s="67"/>
      <c r="N67" s="67"/>
      <c r="P67" s="68"/>
    </row>
    <row r="68" spans="1:16" s="42" customFormat="1" x14ac:dyDescent="0.25">
      <c r="A68" s="45"/>
      <c r="B68" s="46"/>
      <c r="C68" s="47"/>
      <c r="D68" s="48"/>
      <c r="E68" s="49"/>
      <c r="F68" s="67"/>
      <c r="G68" s="67"/>
      <c r="H68" s="67"/>
      <c r="I68" s="67"/>
      <c r="J68" s="67"/>
      <c r="K68" s="67"/>
      <c r="M68" s="67"/>
      <c r="N68" s="67"/>
      <c r="P68" s="68"/>
    </row>
    <row r="69" spans="1:16" s="42" customFormat="1" x14ac:dyDescent="0.25">
      <c r="A69" s="45"/>
      <c r="B69" s="46"/>
      <c r="C69" s="47"/>
      <c r="D69" s="48"/>
      <c r="E69" s="49"/>
      <c r="F69" s="67"/>
      <c r="G69" s="67"/>
      <c r="H69" s="67"/>
      <c r="I69" s="67"/>
      <c r="J69" s="67"/>
      <c r="K69" s="67"/>
      <c r="M69" s="67"/>
      <c r="N69" s="67"/>
      <c r="P69" s="68"/>
    </row>
    <row r="70" spans="1:16" s="42" customFormat="1" x14ac:dyDescent="0.25">
      <c r="A70" s="45"/>
      <c r="B70" s="46"/>
      <c r="C70" s="47"/>
      <c r="D70" s="48"/>
      <c r="E70" s="49"/>
      <c r="F70" s="67"/>
      <c r="G70" s="67"/>
      <c r="H70" s="67"/>
      <c r="I70" s="67"/>
      <c r="J70" s="67"/>
      <c r="K70" s="67"/>
      <c r="M70" s="67"/>
      <c r="N70" s="67"/>
      <c r="P70" s="68"/>
    </row>
    <row r="71" spans="1:16" s="42" customFormat="1" x14ac:dyDescent="0.25">
      <c r="A71" s="45"/>
      <c r="B71" s="46"/>
      <c r="C71" s="47"/>
      <c r="D71" s="48"/>
      <c r="E71" s="49"/>
      <c r="F71" s="67"/>
      <c r="G71" s="67"/>
      <c r="H71" s="67"/>
      <c r="I71" s="67"/>
      <c r="J71" s="67"/>
      <c r="K71" s="67"/>
      <c r="M71" s="67"/>
      <c r="N71" s="67"/>
      <c r="P71" s="68"/>
    </row>
    <row r="72" spans="1:16" s="42" customFormat="1" x14ac:dyDescent="0.25">
      <c r="A72" s="45"/>
      <c r="B72" s="46"/>
      <c r="C72" s="47"/>
      <c r="D72" s="48"/>
      <c r="E72" s="49"/>
      <c r="F72" s="67"/>
      <c r="G72" s="67"/>
      <c r="H72" s="67"/>
      <c r="I72" s="67"/>
      <c r="J72" s="67"/>
      <c r="K72" s="67"/>
      <c r="M72" s="67"/>
      <c r="N72" s="67"/>
      <c r="P72" s="68"/>
    </row>
    <row r="73" spans="1:16" s="42" customFormat="1" x14ac:dyDescent="0.25">
      <c r="A73" s="45"/>
      <c r="B73" s="46"/>
      <c r="C73" s="47"/>
      <c r="D73" s="48"/>
      <c r="E73" s="49"/>
      <c r="F73" s="67"/>
      <c r="G73" s="67"/>
      <c r="H73" s="67"/>
      <c r="I73" s="67"/>
      <c r="J73" s="67"/>
      <c r="K73" s="67"/>
      <c r="M73" s="67"/>
      <c r="N73" s="67"/>
      <c r="P73" s="68"/>
    </row>
    <row r="74" spans="1:16" s="42" customFormat="1" x14ac:dyDescent="0.25">
      <c r="A74" s="45"/>
      <c r="B74" s="46"/>
      <c r="C74" s="47"/>
      <c r="D74" s="48"/>
      <c r="E74" s="49"/>
      <c r="F74" s="67"/>
      <c r="G74" s="67"/>
      <c r="H74" s="67"/>
      <c r="I74" s="67"/>
      <c r="J74" s="67"/>
      <c r="K74" s="67"/>
      <c r="M74" s="67"/>
      <c r="N74" s="67"/>
      <c r="P74" s="68"/>
    </row>
    <row r="75" spans="1:16" s="42" customFormat="1" x14ac:dyDescent="0.25">
      <c r="A75" s="45"/>
      <c r="B75" s="46"/>
      <c r="C75" s="47"/>
      <c r="D75" s="48"/>
      <c r="E75" s="49"/>
      <c r="F75" s="67"/>
      <c r="G75" s="67"/>
      <c r="H75" s="67"/>
      <c r="I75" s="67"/>
      <c r="J75" s="67"/>
      <c r="K75" s="67"/>
      <c r="M75" s="67"/>
      <c r="N75" s="67"/>
      <c r="P75" s="68"/>
    </row>
    <row r="76" spans="1:16" s="42" customFormat="1" x14ac:dyDescent="0.25">
      <c r="A76" s="45"/>
      <c r="B76" s="46"/>
      <c r="C76" s="47"/>
      <c r="D76" s="48"/>
      <c r="E76" s="49"/>
      <c r="F76" s="67"/>
      <c r="G76" s="67"/>
      <c r="H76" s="67"/>
      <c r="I76" s="67"/>
      <c r="J76" s="67"/>
      <c r="K76" s="67"/>
      <c r="M76" s="67"/>
      <c r="N76" s="67"/>
      <c r="P76" s="68"/>
    </row>
    <row r="77" spans="1:16" s="42" customFormat="1" x14ac:dyDescent="0.25">
      <c r="A77" s="45"/>
      <c r="B77" s="46"/>
      <c r="C77" s="47"/>
      <c r="D77" s="48"/>
      <c r="E77" s="49"/>
      <c r="F77" s="67"/>
      <c r="G77" s="67"/>
      <c r="H77" s="67"/>
      <c r="I77" s="67"/>
      <c r="J77" s="67"/>
      <c r="K77" s="67"/>
      <c r="M77" s="67"/>
      <c r="N77" s="67"/>
      <c r="P77" s="68"/>
    </row>
    <row r="78" spans="1:16" s="42" customFormat="1" x14ac:dyDescent="0.25">
      <c r="A78" s="45"/>
      <c r="B78" s="46"/>
      <c r="C78" s="47"/>
      <c r="D78" s="48"/>
      <c r="E78" s="49"/>
      <c r="F78" s="67"/>
      <c r="G78" s="67"/>
      <c r="H78" s="67"/>
      <c r="I78" s="67"/>
      <c r="J78" s="67"/>
      <c r="K78" s="67"/>
      <c r="M78" s="67"/>
      <c r="N78" s="67"/>
      <c r="P78" s="68"/>
    </row>
    <row r="79" spans="1:16" s="42" customFormat="1" x14ac:dyDescent="0.25">
      <c r="A79" s="45"/>
      <c r="B79" s="46"/>
      <c r="C79" s="47"/>
      <c r="D79" s="48"/>
      <c r="E79" s="49"/>
      <c r="F79" s="67"/>
      <c r="G79" s="67"/>
      <c r="H79" s="67"/>
      <c r="I79" s="67"/>
      <c r="J79" s="67"/>
      <c r="K79" s="67"/>
      <c r="M79" s="67"/>
      <c r="N79" s="67"/>
      <c r="P79" s="68"/>
    </row>
    <row r="80" spans="1:16" s="42" customFormat="1" x14ac:dyDescent="0.25">
      <c r="A80" s="45"/>
      <c r="B80" s="46"/>
      <c r="C80" s="47"/>
      <c r="D80" s="48"/>
      <c r="E80" s="49"/>
      <c r="F80" s="67"/>
      <c r="G80" s="67"/>
      <c r="H80" s="67"/>
      <c r="I80" s="67"/>
      <c r="J80" s="67"/>
      <c r="K80" s="67"/>
      <c r="M80" s="67"/>
      <c r="N80" s="67"/>
      <c r="P80" s="68"/>
    </row>
    <row r="81" spans="1:16" s="42" customFormat="1" x14ac:dyDescent="0.25">
      <c r="A81" s="45"/>
      <c r="B81" s="46"/>
      <c r="C81" s="47"/>
      <c r="D81" s="48"/>
      <c r="E81" s="49"/>
      <c r="F81" s="67"/>
      <c r="G81" s="67"/>
      <c r="H81" s="67"/>
      <c r="I81" s="67"/>
      <c r="J81" s="67"/>
      <c r="K81" s="67"/>
      <c r="M81" s="67"/>
      <c r="N81" s="67"/>
      <c r="P81" s="68"/>
    </row>
    <row r="82" spans="1:16" s="42" customFormat="1" x14ac:dyDescent="0.25">
      <c r="A82" s="45"/>
      <c r="B82" s="46"/>
      <c r="C82" s="47"/>
      <c r="D82" s="48"/>
      <c r="E82" s="49"/>
      <c r="F82" s="67"/>
      <c r="G82" s="67"/>
      <c r="H82" s="67"/>
      <c r="I82" s="67"/>
      <c r="J82" s="67"/>
      <c r="K82" s="67"/>
      <c r="M82" s="67"/>
      <c r="N82" s="67"/>
      <c r="P82" s="68"/>
    </row>
    <row r="83" spans="1:16" s="42" customFormat="1" x14ac:dyDescent="0.25">
      <c r="A83" s="45"/>
      <c r="B83" s="46"/>
      <c r="C83" s="47"/>
      <c r="D83" s="48"/>
      <c r="E83" s="49"/>
      <c r="F83" s="67"/>
      <c r="G83" s="67"/>
      <c r="H83" s="67"/>
      <c r="I83" s="67"/>
      <c r="J83" s="67"/>
      <c r="K83" s="67"/>
      <c r="M83" s="67"/>
      <c r="N83" s="67"/>
      <c r="P83" s="68"/>
    </row>
    <row r="84" spans="1:16" s="42" customFormat="1" x14ac:dyDescent="0.25">
      <c r="A84" s="45"/>
      <c r="B84" s="46"/>
      <c r="C84" s="47"/>
      <c r="D84" s="48"/>
      <c r="E84" s="49"/>
      <c r="F84" s="67"/>
      <c r="G84" s="67"/>
      <c r="H84" s="67"/>
      <c r="I84" s="67"/>
      <c r="J84" s="67"/>
      <c r="K84" s="67"/>
      <c r="M84" s="67"/>
      <c r="N84" s="67"/>
      <c r="P84" s="68"/>
    </row>
    <row r="85" spans="1:16" s="42" customFormat="1" x14ac:dyDescent="0.25">
      <c r="A85" s="45"/>
      <c r="B85" s="46"/>
      <c r="C85" s="47"/>
      <c r="D85" s="48"/>
      <c r="E85" s="49"/>
      <c r="F85" s="67"/>
      <c r="G85" s="67"/>
      <c r="H85" s="67"/>
      <c r="I85" s="67"/>
      <c r="J85" s="67"/>
      <c r="K85" s="67"/>
      <c r="M85" s="67"/>
      <c r="N85" s="67"/>
      <c r="P85" s="68"/>
    </row>
    <row r="86" spans="1:16" s="42" customFormat="1" x14ac:dyDescent="0.25">
      <c r="A86" s="45"/>
      <c r="B86" s="46"/>
      <c r="C86" s="47"/>
      <c r="D86" s="48"/>
      <c r="E86" s="49"/>
      <c r="F86" s="67"/>
      <c r="G86" s="67"/>
      <c r="H86" s="67"/>
      <c r="I86" s="67"/>
      <c r="J86" s="67"/>
      <c r="K86" s="67"/>
      <c r="M86" s="67"/>
      <c r="N86" s="67"/>
      <c r="P86" s="68"/>
    </row>
    <row r="87" spans="1:16" s="42" customFormat="1" x14ac:dyDescent="0.25">
      <c r="A87" s="45"/>
      <c r="B87" s="46"/>
      <c r="C87" s="47"/>
      <c r="D87" s="48"/>
      <c r="E87" s="49"/>
      <c r="F87" s="67"/>
      <c r="G87" s="67"/>
      <c r="H87" s="67"/>
      <c r="I87" s="67"/>
      <c r="J87" s="67"/>
      <c r="K87" s="67"/>
      <c r="M87" s="67"/>
      <c r="N87" s="67"/>
      <c r="P87" s="68"/>
    </row>
    <row r="88" spans="1:16" s="42" customFormat="1" x14ac:dyDescent="0.25">
      <c r="A88" s="45"/>
      <c r="B88" s="46"/>
      <c r="C88" s="47"/>
      <c r="D88" s="48"/>
      <c r="E88" s="49"/>
      <c r="F88" s="67"/>
      <c r="G88" s="67"/>
      <c r="H88" s="67"/>
      <c r="I88" s="67"/>
      <c r="J88" s="67"/>
      <c r="K88" s="67"/>
      <c r="M88" s="67"/>
      <c r="N88" s="67"/>
      <c r="P88" s="68"/>
    </row>
    <row r="89" spans="1:16" s="42" customFormat="1" x14ac:dyDescent="0.25">
      <c r="A89" s="45"/>
      <c r="B89" s="46"/>
      <c r="C89" s="47"/>
      <c r="D89" s="48"/>
      <c r="E89" s="49"/>
      <c r="F89" s="67"/>
      <c r="G89" s="67"/>
      <c r="H89" s="67"/>
      <c r="I89" s="67"/>
      <c r="J89" s="67"/>
      <c r="K89" s="67"/>
      <c r="M89" s="67"/>
      <c r="N89" s="67"/>
      <c r="P89" s="68"/>
    </row>
    <row r="90" spans="1:16" s="42" customFormat="1" x14ac:dyDescent="0.25">
      <c r="A90" s="45"/>
      <c r="B90" s="46"/>
      <c r="C90" s="47"/>
      <c r="D90" s="48"/>
      <c r="E90" s="49"/>
      <c r="F90" s="67"/>
      <c r="G90" s="67"/>
      <c r="H90" s="67"/>
      <c r="I90" s="67"/>
      <c r="J90" s="67"/>
      <c r="K90" s="67"/>
      <c r="M90" s="67"/>
      <c r="N90" s="67"/>
      <c r="P90" s="68"/>
    </row>
    <row r="91" spans="1:16" s="42" customFormat="1" x14ac:dyDescent="0.25">
      <c r="A91" s="45"/>
      <c r="B91" s="46"/>
      <c r="C91" s="47"/>
      <c r="D91" s="48"/>
      <c r="E91" s="49"/>
      <c r="F91" s="67"/>
      <c r="G91" s="67"/>
      <c r="H91" s="67"/>
      <c r="I91" s="67"/>
      <c r="J91" s="67"/>
      <c r="K91" s="67"/>
      <c r="M91" s="67"/>
      <c r="N91" s="67"/>
      <c r="P91" s="68"/>
    </row>
    <row r="92" spans="1:16" s="42" customFormat="1" x14ac:dyDescent="0.25">
      <c r="A92" s="45"/>
      <c r="B92" s="46"/>
      <c r="C92" s="47"/>
      <c r="D92" s="48"/>
      <c r="E92" s="49"/>
      <c r="F92" s="67"/>
      <c r="G92" s="67"/>
      <c r="H92" s="67"/>
      <c r="I92" s="67"/>
      <c r="J92" s="67"/>
      <c r="K92" s="67"/>
      <c r="M92" s="67"/>
      <c r="N92" s="67"/>
      <c r="P92" s="68"/>
    </row>
    <row r="93" spans="1:16" s="42" customFormat="1" x14ac:dyDescent="0.25">
      <c r="A93" s="45"/>
      <c r="B93" s="46"/>
      <c r="C93" s="47"/>
      <c r="D93" s="48"/>
      <c r="E93" s="49"/>
      <c r="F93" s="67"/>
      <c r="G93" s="67"/>
      <c r="H93" s="67"/>
      <c r="I93" s="67"/>
      <c r="J93" s="67"/>
      <c r="K93" s="67"/>
      <c r="M93" s="67"/>
      <c r="N93" s="67"/>
      <c r="P93" s="68"/>
    </row>
    <row r="94" spans="1:16" s="42" customFormat="1" x14ac:dyDescent="0.25">
      <c r="A94" s="45"/>
      <c r="B94" s="46"/>
      <c r="C94" s="47"/>
      <c r="D94" s="48"/>
      <c r="E94" s="49"/>
      <c r="F94" s="67"/>
      <c r="G94" s="67"/>
      <c r="H94" s="67"/>
      <c r="I94" s="67"/>
      <c r="J94" s="67"/>
      <c r="K94" s="67"/>
      <c r="M94" s="67"/>
      <c r="N94" s="67"/>
      <c r="P94" s="68"/>
    </row>
    <row r="95" spans="1:16" s="42" customFormat="1" x14ac:dyDescent="0.25">
      <c r="A95" s="45"/>
      <c r="B95" s="46"/>
      <c r="C95" s="47"/>
      <c r="D95" s="48"/>
      <c r="E95" s="49"/>
      <c r="F95" s="67"/>
      <c r="G95" s="67"/>
      <c r="H95" s="67"/>
      <c r="I95" s="67"/>
      <c r="J95" s="67"/>
      <c r="K95" s="67"/>
      <c r="M95" s="67"/>
      <c r="N95" s="67"/>
      <c r="P95" s="68"/>
    </row>
    <row r="96" spans="1:16" s="42" customFormat="1" x14ac:dyDescent="0.25">
      <c r="A96" s="45"/>
      <c r="B96" s="46"/>
      <c r="C96" s="47"/>
      <c r="D96" s="48"/>
      <c r="E96" s="49"/>
      <c r="F96" s="67"/>
      <c r="G96" s="67"/>
      <c r="H96" s="67"/>
      <c r="I96" s="67"/>
      <c r="J96" s="67"/>
      <c r="K96" s="67"/>
      <c r="M96" s="67"/>
      <c r="N96" s="67"/>
      <c r="P96" s="68"/>
    </row>
    <row r="97" spans="1:16" s="42" customFormat="1" x14ac:dyDescent="0.25">
      <c r="A97" s="45"/>
      <c r="B97" s="46"/>
      <c r="C97" s="47"/>
      <c r="D97" s="48"/>
      <c r="E97" s="49"/>
      <c r="F97" s="67"/>
      <c r="G97" s="67"/>
      <c r="H97" s="67"/>
      <c r="I97" s="67"/>
      <c r="J97" s="67"/>
      <c r="K97" s="67"/>
      <c r="M97" s="67"/>
      <c r="N97" s="67"/>
      <c r="P97" s="68"/>
    </row>
    <row r="98" spans="1:16" s="42" customFormat="1" x14ac:dyDescent="0.25">
      <c r="A98" s="45"/>
      <c r="B98" s="46"/>
      <c r="C98" s="47"/>
      <c r="D98" s="48"/>
      <c r="E98" s="49"/>
      <c r="F98" s="67"/>
      <c r="G98" s="67"/>
      <c r="H98" s="67"/>
      <c r="I98" s="67"/>
      <c r="J98" s="67"/>
      <c r="K98" s="67"/>
      <c r="M98" s="67"/>
      <c r="N98" s="67"/>
      <c r="P98" s="68"/>
    </row>
    <row r="99" spans="1:16" s="42" customFormat="1" x14ac:dyDescent="0.25">
      <c r="A99" s="45"/>
      <c r="B99" s="46"/>
      <c r="C99" s="47"/>
      <c r="D99" s="48"/>
      <c r="E99" s="49"/>
      <c r="F99" s="67"/>
      <c r="G99" s="67"/>
      <c r="H99" s="67"/>
      <c r="I99" s="67"/>
      <c r="J99" s="67"/>
      <c r="K99" s="67"/>
      <c r="M99" s="67"/>
      <c r="N99" s="67"/>
      <c r="P99" s="68"/>
    </row>
    <row r="100" spans="1:16" s="42" customFormat="1" x14ac:dyDescent="0.25">
      <c r="A100" s="45"/>
      <c r="B100" s="46"/>
      <c r="C100" s="47"/>
      <c r="D100" s="48"/>
      <c r="E100" s="49"/>
      <c r="F100" s="67"/>
      <c r="G100" s="67"/>
      <c r="H100" s="67"/>
      <c r="I100" s="67"/>
      <c r="J100" s="67"/>
      <c r="K100" s="67"/>
      <c r="M100" s="67"/>
      <c r="N100" s="67"/>
      <c r="P100" s="68"/>
    </row>
    <row r="101" spans="1:16" s="42" customFormat="1" x14ac:dyDescent="0.25">
      <c r="A101" s="45"/>
      <c r="B101" s="46"/>
      <c r="C101" s="47"/>
      <c r="D101" s="48"/>
      <c r="E101" s="49"/>
      <c r="F101" s="67"/>
      <c r="G101" s="67"/>
      <c r="H101" s="67"/>
      <c r="I101" s="67"/>
      <c r="J101" s="67"/>
      <c r="K101" s="67"/>
      <c r="M101" s="67"/>
      <c r="N101" s="67"/>
      <c r="P101" s="68"/>
    </row>
    <row r="102" spans="1:16" s="42" customFormat="1" x14ac:dyDescent="0.25">
      <c r="A102" s="45"/>
      <c r="B102" s="46"/>
      <c r="C102" s="47"/>
      <c r="D102" s="48"/>
      <c r="E102" s="49"/>
      <c r="F102" s="67"/>
      <c r="G102" s="67"/>
      <c r="H102" s="67"/>
      <c r="I102" s="67"/>
      <c r="J102" s="67"/>
      <c r="K102" s="67"/>
      <c r="M102" s="67"/>
      <c r="N102" s="67"/>
      <c r="P102" s="68"/>
    </row>
    <row r="103" spans="1:16" s="42" customFormat="1" x14ac:dyDescent="0.25">
      <c r="A103" s="45"/>
      <c r="B103" s="46"/>
      <c r="C103" s="47"/>
      <c r="D103" s="48"/>
      <c r="E103" s="49"/>
      <c r="F103" s="67"/>
      <c r="G103" s="67"/>
      <c r="H103" s="67"/>
      <c r="I103" s="67"/>
      <c r="J103" s="67"/>
      <c r="K103" s="67"/>
      <c r="M103" s="67"/>
      <c r="N103" s="67"/>
      <c r="P103" s="68"/>
    </row>
    <row r="104" spans="1:16" s="42" customFormat="1" x14ac:dyDescent="0.25">
      <c r="A104" s="45"/>
      <c r="B104" s="46"/>
      <c r="C104" s="47"/>
      <c r="D104" s="48"/>
      <c r="E104" s="49"/>
      <c r="F104" s="67"/>
      <c r="G104" s="67"/>
      <c r="H104" s="67"/>
      <c r="I104" s="67"/>
      <c r="J104" s="67"/>
      <c r="K104" s="67"/>
      <c r="M104" s="67"/>
      <c r="N104" s="67"/>
      <c r="P104" s="68"/>
    </row>
    <row r="105" spans="1:16" s="42" customFormat="1" x14ac:dyDescent="0.25">
      <c r="A105" s="45"/>
      <c r="B105" s="46"/>
      <c r="C105" s="47"/>
      <c r="D105" s="48"/>
      <c r="E105" s="49"/>
      <c r="F105" s="67"/>
      <c r="G105" s="67"/>
      <c r="H105" s="67"/>
      <c r="I105" s="67"/>
      <c r="J105" s="67"/>
      <c r="K105" s="67"/>
      <c r="M105" s="67"/>
      <c r="N105" s="67"/>
      <c r="P105" s="68"/>
    </row>
    <row r="106" spans="1:16" s="42" customFormat="1" x14ac:dyDescent="0.25">
      <c r="A106" s="45"/>
      <c r="B106" s="46"/>
      <c r="C106" s="47"/>
      <c r="D106" s="48"/>
      <c r="E106" s="49"/>
      <c r="F106" s="67"/>
      <c r="G106" s="67"/>
      <c r="H106" s="67"/>
      <c r="I106" s="67"/>
      <c r="J106" s="67"/>
      <c r="K106" s="67"/>
      <c r="M106" s="67"/>
      <c r="N106" s="67"/>
      <c r="P106" s="68"/>
    </row>
    <row r="107" spans="1:16" s="42" customFormat="1" x14ac:dyDescent="0.25">
      <c r="A107" s="45"/>
      <c r="B107" s="46"/>
      <c r="C107" s="47"/>
      <c r="D107" s="48"/>
      <c r="E107" s="49"/>
      <c r="F107" s="67"/>
      <c r="G107" s="67"/>
      <c r="H107" s="67"/>
      <c r="I107" s="67"/>
      <c r="J107" s="67"/>
      <c r="K107" s="67"/>
      <c r="M107" s="67"/>
      <c r="N107" s="67"/>
      <c r="P107" s="68"/>
    </row>
    <row r="108" spans="1:16" s="42" customFormat="1" x14ac:dyDescent="0.25">
      <c r="A108" s="45"/>
      <c r="B108" s="46"/>
      <c r="C108" s="47"/>
      <c r="D108" s="48"/>
      <c r="E108" s="49"/>
      <c r="F108" s="67"/>
      <c r="G108" s="67"/>
      <c r="H108" s="67"/>
      <c r="I108" s="67"/>
      <c r="J108" s="67"/>
      <c r="K108" s="67"/>
      <c r="M108" s="67"/>
      <c r="N108" s="67"/>
      <c r="P108" s="68"/>
    </row>
    <row r="109" spans="1:16" s="42" customFormat="1" x14ac:dyDescent="0.25">
      <c r="A109" s="45"/>
      <c r="B109" s="46"/>
      <c r="C109" s="47"/>
      <c r="D109" s="48"/>
      <c r="E109" s="49"/>
      <c r="F109" s="67"/>
      <c r="G109" s="67"/>
      <c r="H109" s="67"/>
      <c r="I109" s="67"/>
      <c r="J109" s="67"/>
      <c r="K109" s="67"/>
      <c r="M109" s="67"/>
      <c r="N109" s="67"/>
      <c r="P109" s="68"/>
    </row>
    <row r="110" spans="1:16" s="42" customFormat="1" x14ac:dyDescent="0.25">
      <c r="A110" s="45"/>
      <c r="B110" s="46"/>
      <c r="C110" s="47"/>
      <c r="D110" s="48"/>
      <c r="E110" s="49"/>
      <c r="F110" s="67"/>
      <c r="G110" s="67"/>
      <c r="H110" s="67"/>
      <c r="I110" s="67"/>
      <c r="J110" s="67"/>
      <c r="K110" s="67"/>
      <c r="M110" s="67"/>
      <c r="N110" s="67"/>
      <c r="P110" s="68"/>
    </row>
    <row r="111" spans="1:16" s="42" customFormat="1" x14ac:dyDescent="0.25">
      <c r="A111" s="45"/>
      <c r="B111" s="46"/>
      <c r="C111" s="47"/>
      <c r="D111" s="48"/>
      <c r="E111" s="49"/>
      <c r="F111" s="67"/>
      <c r="G111" s="67"/>
      <c r="H111" s="67"/>
      <c r="I111" s="67"/>
      <c r="J111" s="67"/>
      <c r="K111" s="67"/>
      <c r="M111" s="67"/>
      <c r="N111" s="67"/>
      <c r="P111" s="68"/>
    </row>
    <row r="112" spans="1:16" s="42" customFormat="1" x14ac:dyDescent="0.25">
      <c r="A112" s="45"/>
      <c r="B112" s="46"/>
      <c r="C112" s="47"/>
      <c r="D112" s="48"/>
      <c r="E112" s="49"/>
      <c r="F112" s="67"/>
      <c r="G112" s="67"/>
      <c r="H112" s="67"/>
      <c r="I112" s="67"/>
      <c r="J112" s="67"/>
      <c r="K112" s="67"/>
      <c r="M112" s="67"/>
      <c r="N112" s="67"/>
      <c r="P112" s="68"/>
    </row>
    <row r="113" spans="1:16" s="42" customFormat="1" x14ac:dyDescent="0.25">
      <c r="A113" s="45"/>
      <c r="B113" s="46"/>
      <c r="C113" s="47"/>
      <c r="D113" s="48"/>
      <c r="E113" s="49"/>
      <c r="F113" s="67"/>
      <c r="G113" s="67"/>
      <c r="H113" s="67"/>
      <c r="I113" s="67"/>
      <c r="J113" s="67"/>
      <c r="K113" s="67"/>
      <c r="M113" s="67"/>
      <c r="N113" s="67"/>
      <c r="P113" s="68"/>
    </row>
    <row r="114" spans="1:16" s="42" customFormat="1" x14ac:dyDescent="0.25">
      <c r="A114" s="45"/>
      <c r="B114" s="46"/>
      <c r="C114" s="47"/>
      <c r="D114" s="48"/>
      <c r="E114" s="49"/>
      <c r="F114" s="67"/>
      <c r="G114" s="67"/>
      <c r="H114" s="67"/>
      <c r="I114" s="67"/>
      <c r="J114" s="67"/>
      <c r="K114" s="67"/>
      <c r="M114" s="67"/>
      <c r="N114" s="67"/>
      <c r="P114" s="68"/>
    </row>
    <row r="115" spans="1:16" s="42" customFormat="1" x14ac:dyDescent="0.25">
      <c r="A115" s="45"/>
      <c r="B115" s="46"/>
      <c r="C115" s="47"/>
      <c r="D115" s="48"/>
      <c r="E115" s="49"/>
      <c r="F115" s="67"/>
      <c r="G115" s="67"/>
      <c r="H115" s="67"/>
      <c r="I115" s="67"/>
      <c r="J115" s="67"/>
      <c r="K115" s="67"/>
      <c r="M115" s="67"/>
      <c r="N115" s="67"/>
      <c r="P115" s="68"/>
    </row>
    <row r="116" spans="1:16" s="42" customFormat="1" x14ac:dyDescent="0.25">
      <c r="A116" s="45"/>
      <c r="B116" s="46"/>
      <c r="C116" s="47"/>
      <c r="D116" s="48"/>
      <c r="E116" s="49"/>
      <c r="F116" s="67"/>
      <c r="G116" s="67"/>
      <c r="H116" s="67"/>
      <c r="I116" s="67"/>
      <c r="J116" s="67"/>
      <c r="K116" s="67"/>
      <c r="M116" s="67"/>
      <c r="N116" s="67"/>
      <c r="P116" s="68"/>
    </row>
    <row r="117" spans="1:16" s="42" customFormat="1" x14ac:dyDescent="0.25">
      <c r="A117" s="45"/>
      <c r="B117" s="46"/>
      <c r="C117" s="47"/>
      <c r="D117" s="48"/>
      <c r="E117" s="49"/>
      <c r="F117" s="67"/>
      <c r="G117" s="67"/>
      <c r="H117" s="67"/>
      <c r="I117" s="67"/>
      <c r="J117" s="67"/>
      <c r="K117" s="67"/>
      <c r="M117" s="67"/>
      <c r="N117" s="67"/>
      <c r="P117" s="68"/>
    </row>
    <row r="118" spans="1:16" s="42" customFormat="1" x14ac:dyDescent="0.25">
      <c r="A118" s="45"/>
      <c r="B118" s="46"/>
      <c r="C118" s="47"/>
      <c r="D118" s="48"/>
      <c r="E118" s="49"/>
      <c r="F118" s="67"/>
      <c r="G118" s="67"/>
      <c r="H118" s="67"/>
      <c r="I118" s="67"/>
      <c r="J118" s="67"/>
      <c r="K118" s="67"/>
      <c r="M118" s="67"/>
      <c r="N118" s="67"/>
      <c r="P118" s="68"/>
    </row>
    <row r="119" spans="1:16" s="42" customFormat="1" x14ac:dyDescent="0.25">
      <c r="A119" s="45"/>
      <c r="B119" s="46"/>
      <c r="C119" s="47"/>
      <c r="D119" s="48"/>
      <c r="E119" s="49"/>
      <c r="F119" s="67"/>
      <c r="G119" s="67"/>
      <c r="H119" s="67"/>
      <c r="I119" s="67"/>
      <c r="J119" s="67"/>
      <c r="K119" s="67"/>
      <c r="M119" s="67"/>
      <c r="N119" s="67"/>
      <c r="P119" s="68"/>
    </row>
    <row r="120" spans="1:16" s="42" customFormat="1" x14ac:dyDescent="0.25">
      <c r="A120" s="45"/>
      <c r="B120" s="46"/>
      <c r="C120" s="47"/>
      <c r="D120" s="48"/>
      <c r="E120" s="49"/>
      <c r="F120" s="67"/>
      <c r="G120" s="67"/>
      <c r="H120" s="67"/>
      <c r="I120" s="67"/>
      <c r="J120" s="67"/>
      <c r="K120" s="67"/>
      <c r="M120" s="67"/>
      <c r="N120" s="67"/>
      <c r="P120" s="68"/>
    </row>
    <row r="121" spans="1:16" s="42" customFormat="1" x14ac:dyDescent="0.25">
      <c r="A121" s="45"/>
      <c r="B121" s="46"/>
      <c r="C121" s="47"/>
      <c r="D121" s="48"/>
      <c r="E121" s="49"/>
      <c r="F121" s="67"/>
      <c r="G121" s="67"/>
      <c r="H121" s="67"/>
      <c r="I121" s="67"/>
      <c r="J121" s="67"/>
      <c r="K121" s="67"/>
      <c r="M121" s="67"/>
      <c r="N121" s="67"/>
      <c r="P121" s="68"/>
    </row>
    <row r="122" spans="1:16" s="42" customFormat="1" x14ac:dyDescent="0.25">
      <c r="A122" s="45"/>
      <c r="B122" s="46"/>
      <c r="C122" s="47"/>
      <c r="D122" s="48"/>
      <c r="E122" s="49"/>
      <c r="F122" s="67"/>
      <c r="G122" s="67"/>
      <c r="H122" s="67"/>
      <c r="I122" s="67"/>
      <c r="J122" s="67"/>
      <c r="K122" s="67"/>
      <c r="M122" s="67"/>
      <c r="N122" s="67"/>
      <c r="P122" s="68"/>
    </row>
    <row r="123" spans="1:16" s="42" customFormat="1" x14ac:dyDescent="0.25">
      <c r="A123" s="45"/>
      <c r="B123" s="46"/>
      <c r="C123" s="47"/>
      <c r="D123" s="48"/>
      <c r="E123" s="49"/>
      <c r="F123" s="67"/>
      <c r="G123" s="67"/>
      <c r="H123" s="67"/>
      <c r="I123" s="67"/>
      <c r="J123" s="67"/>
      <c r="K123" s="67"/>
      <c r="M123" s="67"/>
      <c r="N123" s="67"/>
      <c r="P123" s="68"/>
    </row>
    <row r="124" spans="1:16" s="42" customFormat="1" x14ac:dyDescent="0.25">
      <c r="A124" s="45"/>
      <c r="B124" s="46"/>
      <c r="C124" s="47"/>
      <c r="D124" s="48"/>
      <c r="E124" s="49"/>
      <c r="F124" s="67"/>
      <c r="G124" s="67"/>
      <c r="H124" s="67"/>
      <c r="I124" s="67"/>
      <c r="J124" s="67"/>
      <c r="K124" s="67"/>
      <c r="M124" s="67"/>
      <c r="N124" s="67"/>
      <c r="P124" s="68"/>
    </row>
    <row r="125" spans="1:16" s="42" customFormat="1" x14ac:dyDescent="0.25">
      <c r="A125" s="45"/>
      <c r="B125" s="46"/>
      <c r="C125" s="47"/>
      <c r="D125" s="48"/>
      <c r="E125" s="49"/>
      <c r="F125" s="67"/>
      <c r="G125" s="67"/>
      <c r="H125" s="67"/>
      <c r="I125" s="67"/>
      <c r="J125" s="67"/>
      <c r="K125" s="67"/>
      <c r="M125" s="67"/>
      <c r="N125" s="67"/>
      <c r="P125" s="68"/>
    </row>
    <row r="126" spans="1:16" s="42" customFormat="1" x14ac:dyDescent="0.25">
      <c r="A126" s="45"/>
      <c r="B126" s="46"/>
      <c r="C126" s="47"/>
      <c r="D126" s="48"/>
      <c r="E126" s="49"/>
      <c r="F126" s="67"/>
      <c r="G126" s="67"/>
      <c r="H126" s="67"/>
      <c r="I126" s="67"/>
      <c r="J126" s="67"/>
      <c r="K126" s="67"/>
      <c r="M126" s="67"/>
      <c r="N126" s="67"/>
      <c r="P126" s="68"/>
    </row>
    <row r="127" spans="1:16" s="42" customFormat="1" x14ac:dyDescent="0.25">
      <c r="A127" s="45"/>
      <c r="B127" s="46"/>
      <c r="C127" s="47"/>
      <c r="D127" s="48"/>
      <c r="E127" s="49"/>
      <c r="F127" s="67"/>
      <c r="G127" s="67"/>
      <c r="H127" s="67"/>
      <c r="I127" s="67"/>
      <c r="J127" s="67"/>
      <c r="K127" s="67"/>
      <c r="M127" s="67"/>
      <c r="N127" s="67"/>
      <c r="P127" s="68"/>
    </row>
    <row r="128" spans="1:16" s="42" customFormat="1" x14ac:dyDescent="0.25">
      <c r="A128" s="45"/>
      <c r="B128" s="46"/>
      <c r="C128" s="47"/>
      <c r="D128" s="48"/>
      <c r="E128" s="49"/>
      <c r="F128" s="67"/>
      <c r="G128" s="67"/>
      <c r="H128" s="67"/>
      <c r="I128" s="67"/>
      <c r="J128" s="67"/>
      <c r="K128" s="67"/>
      <c r="M128" s="67"/>
      <c r="N128" s="67"/>
      <c r="P128" s="68"/>
    </row>
    <row r="129" spans="1:16" s="42" customFormat="1" x14ac:dyDescent="0.25">
      <c r="A129" s="45"/>
      <c r="B129" s="46"/>
      <c r="C129" s="47"/>
      <c r="D129" s="48"/>
      <c r="E129" s="49"/>
      <c r="F129" s="67"/>
      <c r="G129" s="67"/>
      <c r="H129" s="67"/>
      <c r="I129" s="67"/>
      <c r="J129" s="67"/>
      <c r="K129" s="67"/>
      <c r="M129" s="67"/>
      <c r="N129" s="67"/>
      <c r="P129" s="68"/>
    </row>
    <row r="130" spans="1:16" s="42" customFormat="1" x14ac:dyDescent="0.25">
      <c r="A130" s="45"/>
      <c r="B130" s="46"/>
      <c r="C130" s="47"/>
      <c r="D130" s="48"/>
      <c r="E130" s="49"/>
      <c r="F130" s="67"/>
      <c r="G130" s="67"/>
      <c r="H130" s="67"/>
      <c r="I130" s="67"/>
      <c r="J130" s="67"/>
      <c r="K130" s="67"/>
      <c r="M130" s="67"/>
      <c r="N130" s="67"/>
      <c r="P130" s="68"/>
    </row>
    <row r="131" spans="1:16" s="42" customFormat="1" x14ac:dyDescent="0.25">
      <c r="A131" s="45"/>
      <c r="B131" s="46"/>
      <c r="C131" s="47"/>
      <c r="D131" s="48"/>
      <c r="E131" s="49"/>
      <c r="F131" s="67"/>
      <c r="G131" s="67"/>
      <c r="H131" s="67"/>
      <c r="I131" s="67"/>
      <c r="J131" s="67"/>
      <c r="K131" s="67"/>
      <c r="M131" s="67"/>
      <c r="N131" s="67"/>
      <c r="P131" s="68"/>
    </row>
    <row r="132" spans="1:16" s="42" customFormat="1" x14ac:dyDescent="0.25">
      <c r="A132" s="45"/>
      <c r="B132" s="46"/>
      <c r="C132" s="47"/>
      <c r="D132" s="48"/>
      <c r="E132" s="49"/>
      <c r="F132" s="67"/>
      <c r="G132" s="67"/>
      <c r="H132" s="67"/>
      <c r="I132" s="67"/>
      <c r="J132" s="67"/>
      <c r="K132" s="67"/>
      <c r="M132" s="67"/>
      <c r="N132" s="67"/>
      <c r="P132" s="68"/>
    </row>
    <row r="133" spans="1:16" s="42" customFormat="1" x14ac:dyDescent="0.25">
      <c r="A133" s="45"/>
      <c r="B133" s="46"/>
      <c r="C133" s="47"/>
      <c r="D133" s="48"/>
      <c r="E133" s="49"/>
      <c r="F133" s="67"/>
      <c r="G133" s="67"/>
      <c r="H133" s="67"/>
      <c r="I133" s="67"/>
      <c r="J133" s="67"/>
      <c r="K133" s="67"/>
      <c r="M133" s="67"/>
      <c r="N133" s="67"/>
      <c r="P133" s="68"/>
    </row>
    <row r="134" spans="1:16" s="42" customFormat="1" x14ac:dyDescent="0.25">
      <c r="A134" s="45"/>
      <c r="B134" s="46"/>
      <c r="C134" s="47"/>
      <c r="D134" s="48"/>
      <c r="E134" s="49"/>
      <c r="F134" s="67"/>
      <c r="G134" s="67"/>
      <c r="H134" s="67"/>
      <c r="I134" s="67"/>
      <c r="J134" s="67"/>
      <c r="K134" s="67"/>
      <c r="M134" s="67"/>
      <c r="N134" s="67"/>
      <c r="P134" s="68"/>
    </row>
    <row r="135" spans="1:16" s="42" customFormat="1" x14ac:dyDescent="0.25">
      <c r="A135" s="45"/>
      <c r="B135" s="46"/>
      <c r="C135" s="47"/>
      <c r="D135" s="48"/>
      <c r="E135" s="49"/>
      <c r="F135" s="67"/>
      <c r="G135" s="67"/>
      <c r="H135" s="67"/>
      <c r="I135" s="67"/>
      <c r="J135" s="67"/>
      <c r="K135" s="67"/>
      <c r="M135" s="67"/>
      <c r="N135" s="67"/>
      <c r="P135" s="68"/>
    </row>
    <row r="136" spans="1:16" s="42" customFormat="1" x14ac:dyDescent="0.25">
      <c r="A136" s="45"/>
      <c r="B136" s="46"/>
      <c r="C136" s="47"/>
      <c r="D136" s="48"/>
      <c r="E136" s="49"/>
      <c r="F136" s="67"/>
      <c r="G136" s="67"/>
      <c r="H136" s="67"/>
      <c r="I136" s="67"/>
      <c r="J136" s="67"/>
      <c r="K136" s="67"/>
      <c r="M136" s="67"/>
      <c r="N136" s="67"/>
      <c r="P136" s="68"/>
    </row>
    <row r="137" spans="1:16" s="42" customFormat="1" x14ac:dyDescent="0.25">
      <c r="A137" s="45"/>
      <c r="B137" s="46"/>
      <c r="C137" s="47"/>
      <c r="D137" s="48"/>
      <c r="E137" s="49"/>
      <c r="F137" s="67"/>
      <c r="G137" s="67"/>
      <c r="H137" s="67"/>
      <c r="I137" s="67"/>
      <c r="J137" s="67"/>
      <c r="K137" s="67"/>
      <c r="M137" s="67"/>
      <c r="N137" s="67"/>
      <c r="P137" s="68"/>
    </row>
    <row r="138" spans="1:16" s="42" customFormat="1" x14ac:dyDescent="0.25">
      <c r="A138" s="45"/>
      <c r="B138" s="46"/>
      <c r="C138" s="47"/>
      <c r="D138" s="48"/>
      <c r="E138" s="49"/>
      <c r="F138" s="67"/>
      <c r="G138" s="67"/>
      <c r="H138" s="67"/>
      <c r="I138" s="67"/>
      <c r="J138" s="67"/>
      <c r="K138" s="67"/>
      <c r="M138" s="67"/>
      <c r="N138" s="67"/>
      <c r="P138" s="68"/>
    </row>
    <row r="139" spans="1:16" s="42" customFormat="1" x14ac:dyDescent="0.25">
      <c r="A139" s="45"/>
      <c r="B139" s="46"/>
      <c r="C139" s="47"/>
      <c r="D139" s="48"/>
      <c r="E139" s="49"/>
      <c r="F139" s="67"/>
      <c r="G139" s="67"/>
      <c r="H139" s="67"/>
      <c r="I139" s="67"/>
      <c r="J139" s="67"/>
      <c r="K139" s="67"/>
      <c r="M139" s="67"/>
      <c r="N139" s="67"/>
      <c r="P139" s="68"/>
    </row>
    <row r="140" spans="1:16" s="42" customFormat="1" x14ac:dyDescent="0.25">
      <c r="A140" s="45"/>
      <c r="B140" s="46"/>
      <c r="C140" s="47"/>
      <c r="D140" s="48"/>
      <c r="E140" s="49"/>
      <c r="F140" s="67"/>
      <c r="G140" s="67"/>
      <c r="H140" s="67"/>
      <c r="I140" s="67"/>
      <c r="J140" s="67"/>
      <c r="K140" s="67"/>
      <c r="M140" s="67"/>
      <c r="N140" s="67"/>
      <c r="P140" s="68"/>
    </row>
    <row r="141" spans="1:16" s="42" customFormat="1" x14ac:dyDescent="0.25">
      <c r="A141" s="45"/>
      <c r="B141" s="46"/>
      <c r="C141" s="47"/>
      <c r="D141" s="48"/>
      <c r="E141" s="49"/>
      <c r="F141" s="67"/>
      <c r="G141" s="67"/>
      <c r="H141" s="67"/>
      <c r="I141" s="67"/>
      <c r="J141" s="67"/>
      <c r="K141" s="67"/>
      <c r="M141" s="67"/>
      <c r="N141" s="67"/>
      <c r="P141" s="68"/>
    </row>
    <row r="142" spans="1:16" s="42" customFormat="1" x14ac:dyDescent="0.25">
      <c r="A142" s="45"/>
      <c r="B142" s="46"/>
      <c r="C142" s="47"/>
      <c r="D142" s="48"/>
      <c r="E142" s="49"/>
      <c r="F142" s="67"/>
      <c r="G142" s="67"/>
      <c r="H142" s="67"/>
      <c r="I142" s="67"/>
      <c r="J142" s="67"/>
      <c r="K142" s="67"/>
      <c r="M142" s="67"/>
      <c r="N142" s="67"/>
      <c r="P142" s="68"/>
    </row>
    <row r="143" spans="1:16" s="42" customFormat="1" x14ac:dyDescent="0.25">
      <c r="A143" s="45"/>
      <c r="B143" s="46"/>
      <c r="C143" s="47"/>
      <c r="D143" s="48"/>
      <c r="E143" s="49"/>
      <c r="F143" s="67"/>
      <c r="G143" s="67"/>
      <c r="H143" s="67"/>
      <c r="I143" s="67"/>
      <c r="J143" s="67"/>
      <c r="K143" s="67"/>
      <c r="M143" s="67"/>
      <c r="N143" s="67"/>
      <c r="P143" s="68"/>
    </row>
    <row r="144" spans="1:16" s="42" customFormat="1" x14ac:dyDescent="0.25">
      <c r="A144" s="45"/>
      <c r="B144" s="46"/>
      <c r="C144" s="47"/>
      <c r="D144" s="48"/>
      <c r="E144" s="49"/>
      <c r="F144" s="67"/>
      <c r="G144" s="67"/>
      <c r="H144" s="67"/>
      <c r="I144" s="67"/>
      <c r="J144" s="67"/>
      <c r="K144" s="67"/>
      <c r="M144" s="67"/>
      <c r="N144" s="67"/>
      <c r="P144" s="68"/>
    </row>
    <row r="145" spans="1:16" s="42" customFormat="1" x14ac:dyDescent="0.25">
      <c r="A145" s="45"/>
      <c r="B145" s="46"/>
      <c r="C145" s="47"/>
      <c r="D145" s="48"/>
      <c r="E145" s="49"/>
      <c r="F145" s="67"/>
      <c r="G145" s="67"/>
      <c r="H145" s="67"/>
      <c r="I145" s="67"/>
      <c r="J145" s="67"/>
      <c r="K145" s="67"/>
      <c r="M145" s="67"/>
      <c r="N145" s="67"/>
      <c r="P145" s="68"/>
    </row>
    <row r="146" spans="1:16" s="42" customFormat="1" x14ac:dyDescent="0.25">
      <c r="A146" s="45"/>
      <c r="B146" s="46"/>
      <c r="C146" s="47"/>
      <c r="D146" s="48"/>
      <c r="E146" s="49"/>
      <c r="F146" s="67"/>
      <c r="G146" s="67"/>
      <c r="H146" s="67"/>
      <c r="I146" s="67"/>
      <c r="J146" s="67"/>
      <c r="K146" s="67"/>
      <c r="M146" s="67"/>
      <c r="N146" s="67"/>
      <c r="P146" s="68"/>
    </row>
    <row r="147" spans="1:16" s="42" customFormat="1" x14ac:dyDescent="0.25">
      <c r="A147" s="45"/>
      <c r="B147" s="46"/>
      <c r="C147" s="47"/>
      <c r="D147" s="48"/>
      <c r="E147" s="49"/>
      <c r="F147" s="67"/>
      <c r="G147" s="67"/>
      <c r="H147" s="67"/>
      <c r="I147" s="67"/>
      <c r="J147" s="67"/>
      <c r="K147" s="67"/>
      <c r="M147" s="67"/>
      <c r="N147" s="67"/>
      <c r="P147" s="68"/>
    </row>
    <row r="148" spans="1:16" s="42" customFormat="1" x14ac:dyDescent="0.25">
      <c r="A148" s="45"/>
      <c r="B148" s="46"/>
      <c r="C148" s="47"/>
      <c r="D148" s="48"/>
      <c r="E148" s="49"/>
      <c r="F148" s="67"/>
      <c r="G148" s="67"/>
      <c r="H148" s="67"/>
      <c r="I148" s="67"/>
      <c r="J148" s="67"/>
      <c r="K148" s="67"/>
      <c r="M148" s="67"/>
      <c r="N148" s="67"/>
      <c r="P148" s="68"/>
    </row>
    <row r="149" spans="1:16" s="42" customFormat="1" x14ac:dyDescent="0.25">
      <c r="A149" s="45"/>
      <c r="B149" s="46"/>
      <c r="C149" s="47"/>
      <c r="D149" s="48"/>
      <c r="E149" s="49"/>
      <c r="F149" s="67"/>
      <c r="G149" s="67"/>
      <c r="H149" s="67"/>
      <c r="I149" s="67"/>
      <c r="J149" s="67"/>
      <c r="K149" s="67"/>
      <c r="M149" s="67"/>
      <c r="N149" s="67"/>
      <c r="P149" s="68"/>
    </row>
    <row r="150" spans="1:16" s="42" customFormat="1" x14ac:dyDescent="0.25">
      <c r="A150" s="45"/>
      <c r="B150" s="46"/>
      <c r="C150" s="47"/>
      <c r="D150" s="48"/>
      <c r="E150" s="49"/>
      <c r="F150" s="67"/>
      <c r="G150" s="67"/>
      <c r="H150" s="67"/>
      <c r="I150" s="67"/>
      <c r="J150" s="67"/>
      <c r="K150" s="67"/>
      <c r="M150" s="67"/>
      <c r="N150" s="67"/>
      <c r="P150" s="68"/>
    </row>
    <row r="151" spans="1:16" s="42" customFormat="1" x14ac:dyDescent="0.25">
      <c r="A151" s="45"/>
      <c r="B151" s="46"/>
      <c r="C151" s="47"/>
      <c r="D151" s="48"/>
      <c r="E151" s="49"/>
      <c r="F151" s="67"/>
      <c r="G151" s="67"/>
      <c r="H151" s="67"/>
      <c r="I151" s="67"/>
      <c r="J151" s="67"/>
      <c r="K151" s="67"/>
      <c r="M151" s="67"/>
      <c r="N151" s="67"/>
      <c r="P151" s="68"/>
    </row>
    <row r="152" spans="1:16" s="42" customFormat="1" x14ac:dyDescent="0.25">
      <c r="A152" s="45"/>
      <c r="B152" s="46"/>
      <c r="C152" s="47"/>
      <c r="D152" s="48"/>
      <c r="E152" s="49"/>
      <c r="F152" s="67"/>
      <c r="G152" s="67"/>
      <c r="H152" s="67"/>
      <c r="I152" s="67"/>
      <c r="J152" s="67"/>
      <c r="K152" s="67"/>
      <c r="M152" s="67"/>
      <c r="N152" s="67"/>
      <c r="P152" s="68"/>
    </row>
    <row r="153" spans="1:16" s="42" customFormat="1" x14ac:dyDescent="0.25">
      <c r="A153" s="45"/>
      <c r="B153" s="46"/>
      <c r="C153" s="47"/>
      <c r="D153" s="48"/>
      <c r="E153" s="49"/>
      <c r="F153" s="67"/>
      <c r="G153" s="67"/>
      <c r="H153" s="67"/>
      <c r="I153" s="67"/>
      <c r="J153" s="67"/>
      <c r="K153" s="67"/>
      <c r="M153" s="67"/>
      <c r="N153" s="67"/>
      <c r="P153" s="68"/>
    </row>
    <row r="154" spans="1:16" s="42" customFormat="1" x14ac:dyDescent="0.25">
      <c r="A154" s="45"/>
      <c r="B154" s="46"/>
      <c r="C154" s="47"/>
      <c r="D154" s="48"/>
      <c r="E154" s="49"/>
      <c r="F154" s="67"/>
      <c r="G154" s="67"/>
      <c r="H154" s="67"/>
      <c r="I154" s="67"/>
      <c r="J154" s="67"/>
      <c r="K154" s="67"/>
      <c r="M154" s="67"/>
      <c r="N154" s="67"/>
      <c r="P154" s="68"/>
    </row>
    <row r="155" spans="1:16" s="42" customFormat="1" x14ac:dyDescent="0.25">
      <c r="A155" s="45"/>
      <c r="B155" s="46"/>
      <c r="C155" s="47"/>
      <c r="D155" s="48"/>
      <c r="E155" s="49"/>
      <c r="F155" s="67"/>
      <c r="G155" s="67"/>
      <c r="H155" s="67"/>
      <c r="I155" s="67"/>
      <c r="J155" s="67"/>
      <c r="K155" s="67"/>
      <c r="M155" s="67"/>
      <c r="N155" s="67"/>
      <c r="P155" s="68"/>
    </row>
    <row r="156" spans="1:16" s="42" customFormat="1" x14ac:dyDescent="0.25">
      <c r="A156" s="45"/>
      <c r="B156" s="46"/>
      <c r="C156" s="47"/>
      <c r="D156" s="48"/>
      <c r="E156" s="49"/>
      <c r="F156" s="67"/>
      <c r="G156" s="67"/>
      <c r="H156" s="67"/>
      <c r="I156" s="67"/>
      <c r="J156" s="67"/>
      <c r="K156" s="67"/>
      <c r="M156" s="67"/>
      <c r="N156" s="67"/>
      <c r="P156" s="68"/>
    </row>
    <row r="157" spans="1:16" s="42" customFormat="1" x14ac:dyDescent="0.25">
      <c r="A157" s="45"/>
      <c r="B157" s="46"/>
      <c r="C157" s="47"/>
      <c r="D157" s="48"/>
      <c r="E157" s="49"/>
      <c r="F157" s="67"/>
      <c r="G157" s="67"/>
      <c r="H157" s="67"/>
      <c r="I157" s="67"/>
      <c r="J157" s="67"/>
      <c r="K157" s="67"/>
      <c r="M157" s="67"/>
      <c r="N157" s="67"/>
      <c r="P157" s="68"/>
    </row>
    <row r="158" spans="1:16" s="42" customFormat="1" x14ac:dyDescent="0.25">
      <c r="A158" s="45"/>
      <c r="B158" s="46"/>
      <c r="C158" s="47"/>
      <c r="D158" s="48"/>
      <c r="E158" s="49"/>
      <c r="F158" s="67"/>
      <c r="G158" s="67"/>
      <c r="H158" s="67"/>
      <c r="I158" s="67"/>
      <c r="J158" s="67"/>
      <c r="K158" s="67"/>
      <c r="M158" s="67"/>
      <c r="N158" s="67"/>
      <c r="P158" s="68"/>
    </row>
    <row r="159" spans="1:16" s="42" customFormat="1" x14ac:dyDescent="0.25">
      <c r="A159" s="45"/>
      <c r="B159" s="46"/>
      <c r="C159" s="47"/>
      <c r="D159" s="48"/>
      <c r="E159" s="49"/>
      <c r="F159" s="67"/>
      <c r="G159" s="67"/>
      <c r="H159" s="67"/>
      <c r="I159" s="67"/>
      <c r="J159" s="67"/>
      <c r="K159" s="67"/>
      <c r="M159" s="67"/>
      <c r="N159" s="67"/>
      <c r="P159" s="68"/>
    </row>
    <row r="160" spans="1:16" s="42" customFormat="1" x14ac:dyDescent="0.25">
      <c r="A160" s="45"/>
      <c r="B160" s="46"/>
      <c r="C160" s="47"/>
      <c r="D160" s="48"/>
      <c r="E160" s="49"/>
      <c r="F160" s="67"/>
      <c r="G160" s="67"/>
      <c r="H160" s="67"/>
      <c r="I160" s="67"/>
      <c r="J160" s="67"/>
      <c r="K160" s="67"/>
      <c r="M160" s="67"/>
      <c r="N160" s="67"/>
      <c r="P160" s="68"/>
    </row>
    <row r="161" spans="1:16" s="42" customFormat="1" x14ac:dyDescent="0.25">
      <c r="A161" s="45"/>
      <c r="B161" s="46"/>
      <c r="C161" s="47"/>
      <c r="D161" s="48"/>
      <c r="E161" s="49"/>
      <c r="F161" s="67"/>
      <c r="G161" s="67"/>
      <c r="H161" s="67"/>
      <c r="I161" s="67"/>
      <c r="J161" s="67"/>
      <c r="K161" s="67"/>
      <c r="M161" s="67"/>
      <c r="N161" s="67"/>
      <c r="P161" s="68"/>
    </row>
    <row r="162" spans="1:16" s="42" customFormat="1" x14ac:dyDescent="0.25">
      <c r="A162" s="45"/>
      <c r="B162" s="46"/>
      <c r="C162" s="47"/>
      <c r="D162" s="48"/>
      <c r="E162" s="49"/>
      <c r="F162" s="67"/>
      <c r="G162" s="67"/>
      <c r="H162" s="67"/>
      <c r="I162" s="67"/>
      <c r="J162" s="67"/>
      <c r="K162" s="67"/>
      <c r="M162" s="67"/>
      <c r="N162" s="67"/>
      <c r="P162" s="68"/>
    </row>
    <row r="163" spans="1:16" s="42" customFormat="1" x14ac:dyDescent="0.25">
      <c r="A163" s="45"/>
      <c r="B163" s="46"/>
      <c r="C163" s="47"/>
      <c r="D163" s="48"/>
      <c r="E163" s="49"/>
      <c r="F163" s="67"/>
      <c r="G163" s="67"/>
      <c r="H163" s="67"/>
      <c r="I163" s="67"/>
      <c r="J163" s="67"/>
      <c r="K163" s="67"/>
      <c r="M163" s="67"/>
      <c r="N163" s="67"/>
      <c r="P163" s="68"/>
    </row>
    <row r="164" spans="1:16" s="42" customFormat="1" x14ac:dyDescent="0.25">
      <c r="A164" s="45"/>
      <c r="B164" s="46"/>
      <c r="C164" s="47"/>
      <c r="D164" s="48"/>
      <c r="E164" s="49"/>
      <c r="F164" s="67"/>
      <c r="G164" s="67"/>
      <c r="H164" s="67"/>
      <c r="I164" s="67"/>
      <c r="J164" s="67"/>
      <c r="K164" s="67"/>
      <c r="M164" s="67"/>
      <c r="N164" s="67"/>
      <c r="P164" s="68"/>
    </row>
    <row r="165" spans="1:16" s="42" customFormat="1" x14ac:dyDescent="0.25">
      <c r="A165" s="45"/>
      <c r="B165" s="46"/>
      <c r="C165" s="47"/>
      <c r="D165" s="48"/>
      <c r="E165" s="49"/>
      <c r="F165" s="67"/>
      <c r="G165" s="67"/>
      <c r="H165" s="67"/>
      <c r="I165" s="67"/>
      <c r="J165" s="67"/>
      <c r="K165" s="67"/>
      <c r="M165" s="67"/>
      <c r="N165" s="67"/>
      <c r="P165" s="68"/>
    </row>
    <row r="166" spans="1:16" s="42" customFormat="1" x14ac:dyDescent="0.25">
      <c r="A166" s="45"/>
      <c r="B166" s="46"/>
      <c r="C166" s="47"/>
      <c r="D166" s="48"/>
      <c r="E166" s="49"/>
      <c r="F166" s="67"/>
      <c r="G166" s="67"/>
      <c r="H166" s="67"/>
      <c r="I166" s="67"/>
      <c r="J166" s="67"/>
      <c r="K166" s="67"/>
      <c r="M166" s="67"/>
      <c r="N166" s="67"/>
      <c r="P166" s="68"/>
    </row>
    <row r="167" spans="1:16" s="42" customFormat="1" x14ac:dyDescent="0.25">
      <c r="A167" s="45"/>
      <c r="B167" s="46"/>
      <c r="C167" s="47"/>
      <c r="D167" s="48"/>
      <c r="E167" s="49"/>
      <c r="F167" s="67"/>
      <c r="G167" s="67"/>
      <c r="H167" s="67"/>
      <c r="I167" s="67"/>
      <c r="J167" s="67"/>
      <c r="K167" s="67"/>
      <c r="M167" s="67"/>
      <c r="N167" s="67"/>
      <c r="P167" s="68"/>
    </row>
    <row r="168" spans="1:16" s="42" customFormat="1" x14ac:dyDescent="0.25">
      <c r="A168" s="45"/>
      <c r="B168" s="46"/>
      <c r="C168" s="47"/>
      <c r="D168" s="48"/>
      <c r="E168" s="49"/>
      <c r="F168" s="67"/>
      <c r="G168" s="67"/>
      <c r="H168" s="67"/>
      <c r="I168" s="67"/>
      <c r="J168" s="67"/>
      <c r="K168" s="67"/>
      <c r="M168" s="67"/>
      <c r="N168" s="67"/>
      <c r="P168" s="68"/>
    </row>
    <row r="169" spans="1:16" s="42" customFormat="1" x14ac:dyDescent="0.25">
      <c r="A169" s="45"/>
      <c r="B169" s="46"/>
      <c r="C169" s="47"/>
      <c r="D169" s="48"/>
      <c r="E169" s="49"/>
      <c r="F169" s="67"/>
      <c r="G169" s="67"/>
      <c r="H169" s="67"/>
      <c r="I169" s="67"/>
      <c r="J169" s="67"/>
      <c r="K169" s="67"/>
      <c r="M169" s="67"/>
      <c r="N169" s="67"/>
      <c r="P169" s="68"/>
    </row>
    <row r="170" spans="1:16" s="42" customFormat="1" x14ac:dyDescent="0.25">
      <c r="A170" s="45"/>
      <c r="B170" s="46"/>
      <c r="C170" s="47"/>
      <c r="D170" s="48"/>
      <c r="E170" s="49"/>
      <c r="F170" s="67"/>
      <c r="G170" s="67"/>
      <c r="H170" s="67"/>
      <c r="I170" s="67"/>
      <c r="J170" s="67"/>
      <c r="K170" s="67"/>
      <c r="M170" s="67"/>
      <c r="N170" s="67"/>
      <c r="P170" s="68"/>
    </row>
    <row r="171" spans="1:16" s="42" customFormat="1" x14ac:dyDescent="0.25">
      <c r="A171" s="45"/>
      <c r="B171" s="46"/>
      <c r="C171" s="47"/>
      <c r="D171" s="48"/>
      <c r="E171" s="49"/>
      <c r="F171" s="67"/>
      <c r="G171" s="67"/>
      <c r="H171" s="67"/>
      <c r="I171" s="67"/>
      <c r="J171" s="67"/>
      <c r="K171" s="67"/>
      <c r="M171" s="67"/>
      <c r="N171" s="67"/>
      <c r="P171" s="68"/>
    </row>
    <row r="172" spans="1:16" s="42" customFormat="1" x14ac:dyDescent="0.25">
      <c r="A172" s="45"/>
      <c r="B172" s="46"/>
      <c r="C172" s="47"/>
      <c r="D172" s="48"/>
      <c r="E172" s="49"/>
      <c r="F172" s="67"/>
      <c r="G172" s="67"/>
      <c r="H172" s="67"/>
      <c r="I172" s="67"/>
      <c r="J172" s="67"/>
      <c r="K172" s="67"/>
      <c r="M172" s="67"/>
      <c r="N172" s="67"/>
      <c r="P172" s="68"/>
    </row>
  </sheetData>
  <sheetProtection algorithmName="SHA-512" hashValue="nj6vCEzgJDhSMFJNafmbGwwkD9m8oWu4JUbdwgefjrIU1blg4IGBXXBqifeVW5LT8YtE0ROLCl1s9JoWzauIiA==" saltValue="cys5s2tIdPd2wMrHIeezqA==" spinCount="100000" sheet="1" formatCells="0" formatColumns="0" formatRows="0"/>
  <mergeCells count="4">
    <mergeCell ref="F6:M6"/>
    <mergeCell ref="F16:M16"/>
    <mergeCell ref="F3:M3"/>
    <mergeCell ref="F1:M1"/>
  </mergeCells>
  <conditionalFormatting sqref="D3">
    <cfRule type="dataBar" priority="237">
      <dataBar>
        <cfvo type="num" val="0.1"/>
        <cfvo type="num" val="1"/>
        <color theme="9" tint="0.39997558519241921"/>
      </dataBar>
      <extLst>
        <ext xmlns:x14="http://schemas.microsoft.com/office/spreadsheetml/2009/9/main" uri="{B025F937-C7B1-47D3-B67F-A62EFF666E3E}">
          <x14:id>{79B80401-6978-4A9B-8680-07781BA81CCF}</x14:id>
        </ext>
      </extLst>
    </cfRule>
  </conditionalFormatting>
  <conditionalFormatting sqref="D7">
    <cfRule type="dataBar" priority="7">
      <dataBar>
        <cfvo type="num" val="0.1"/>
        <cfvo type="num" val="1"/>
        <color theme="9" tint="0.39997558519241921"/>
      </dataBar>
      <extLst>
        <ext xmlns:x14="http://schemas.microsoft.com/office/spreadsheetml/2009/9/main" uri="{B025F937-C7B1-47D3-B67F-A62EFF666E3E}">
          <x14:id>{45E836C8-288C-46BA-8998-6BCE6614ED85}</x14:id>
        </ext>
      </extLst>
    </cfRule>
  </conditionalFormatting>
  <conditionalFormatting sqref="D8:D14">
    <cfRule type="expression" dxfId="42" priority="1">
      <formula>AND(A8&lt;&gt;1,ISNUMBER(B8),OR(ISNUMBER(C8),C8="PG"))</formula>
    </cfRule>
  </conditionalFormatting>
  <conditionalFormatting sqref="D17">
    <cfRule type="dataBar" priority="6">
      <dataBar>
        <cfvo type="num" val="0.1"/>
        <cfvo type="num" val="1"/>
        <color theme="9" tint="0.39997558519241921"/>
      </dataBar>
      <extLst>
        <ext xmlns:x14="http://schemas.microsoft.com/office/spreadsheetml/2009/9/main" uri="{B025F937-C7B1-47D3-B67F-A62EFF666E3E}">
          <x14:id>{29447298-25AB-4FCC-91C8-82FE5455FCB8}</x14:id>
        </ext>
      </extLst>
    </cfRule>
  </conditionalFormatting>
  <conditionalFormatting sqref="D18:D21">
    <cfRule type="expression" dxfId="41" priority="211">
      <formula>AND(A18&lt;&gt;1,ISNUMBER(B18),OR(ISNUMBER(C18),C18="PG"))</formula>
    </cfRule>
  </conditionalFormatting>
  <conditionalFormatting sqref="D22">
    <cfRule type="expression" dxfId="40" priority="181">
      <formula>AND(A22&lt;&gt;1,NOT(ISBLANK(C22)))</formula>
    </cfRule>
  </conditionalFormatting>
  <dataValidations count="2">
    <dataValidation type="list" allowBlank="1" showInputMessage="1" showErrorMessage="1" error="Opção inválida!" sqref="F8:H14 F18:H21 J8:L14 J18:L21" xr:uid="{0BD08B11-054D-4D49-AAD5-45FAA2345BDE}">
      <formula1>"0,1,2,3,4"</formula1>
    </dataValidation>
    <dataValidation type="list" allowBlank="1" showErrorMessage="1" error="Opção inválida! Ou 0 ou 1." sqref="I8:I14 I18:I21 M8:N14 M18:N21" xr:uid="{270EBF0B-D8A5-4429-809B-7566EF3E7465}">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79B80401-6978-4A9B-8680-07781BA81CCF}">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45E836C8-288C-46BA-8998-6BCE6614ED85}">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29447298-25AB-4FCC-91C8-82FE5455FCB8}">
            <x14:dataBar minLength="0" maxLength="100" gradient="0">
              <x14:cfvo type="num">
                <xm:f>0.1</xm:f>
              </x14:cfvo>
              <x14:cfvo type="num">
                <xm:f>1</xm:f>
              </x14:cfvo>
              <x14:negativeFillColor rgb="FFFF0000"/>
              <x14:axisColor rgb="FF000000"/>
            </x14:dataBar>
          </x14:cfRule>
          <xm:sqref>D17</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5"/>
  <dimension ref="A1:Z117"/>
  <sheetViews>
    <sheetView zoomScaleNormal="100" workbookViewId="0">
      <selection activeCell="F8" sqref="F8"/>
    </sheetView>
  </sheetViews>
  <sheetFormatPr defaultRowHeight="26.25" x14ac:dyDescent="0.25"/>
  <cols>
    <col min="1" max="1" width="3.42578125" style="10" customWidth="1"/>
    <col min="2" max="2" width="2.85546875" style="1" customWidth="1"/>
    <col min="3" max="3" width="3" style="3" customWidth="1"/>
    <col min="4" max="4" width="38.5703125" style="2" customWidth="1"/>
    <col min="5" max="5" width="45.7109375" style="28" customWidth="1"/>
    <col min="6" max="6" width="3" style="77" bestFit="1" customWidth="1"/>
    <col min="7" max="8" width="3.5703125" style="77" bestFit="1" customWidth="1"/>
    <col min="9" max="9" width="3.5703125" style="77" customWidth="1"/>
    <col min="10" max="10" width="3.7109375" style="77" customWidth="1"/>
    <col min="11" max="11" width="3.140625" style="77" bestFit="1" customWidth="1"/>
    <col min="12" max="12" width="3.5703125" bestFit="1" customWidth="1"/>
    <col min="13" max="14" width="3.5703125" style="77" customWidth="1"/>
    <col min="15" max="15" width="45.7109375" customWidth="1"/>
    <col min="16" max="16" width="5.28515625" style="78" customWidth="1"/>
    <col min="17" max="17" width="30.140625" style="42" customWidth="1"/>
    <col min="18" max="26" width="9.28515625" style="42"/>
  </cols>
  <sheetData>
    <row r="1" spans="1:17" ht="17.100000000000001" customHeight="1" x14ac:dyDescent="0.25">
      <c r="B1" s="171"/>
      <c r="C1" s="174"/>
      <c r="D1" s="173" t="str">
        <f>Capa!A1</f>
        <v>MEGplan MEGIA 2025</v>
      </c>
      <c r="E1" s="173"/>
      <c r="F1" s="360" t="s">
        <v>68</v>
      </c>
      <c r="G1" s="361"/>
      <c r="H1" s="361"/>
      <c r="I1" s="361"/>
      <c r="J1" s="361"/>
      <c r="K1" s="361"/>
      <c r="L1" s="361"/>
      <c r="M1" s="362"/>
      <c r="N1" s="323"/>
      <c r="O1" s="50"/>
      <c r="P1" s="79"/>
      <c r="Q1" s="50"/>
    </row>
    <row r="2" spans="1:17" ht="27.75" x14ac:dyDescent="0.25">
      <c r="B2" s="12" t="s">
        <v>25</v>
      </c>
      <c r="C2" s="12" t="s">
        <v>26</v>
      </c>
      <c r="D2" s="97"/>
      <c r="E2" s="95"/>
      <c r="F2" s="120" t="s">
        <v>35</v>
      </c>
      <c r="G2" s="70" t="s">
        <v>38</v>
      </c>
      <c r="H2" s="70" t="s">
        <v>37</v>
      </c>
      <c r="I2" s="334" t="s">
        <v>310</v>
      </c>
      <c r="J2" s="70" t="s">
        <v>36</v>
      </c>
      <c r="K2" s="70" t="s">
        <v>40</v>
      </c>
      <c r="L2" s="335" t="s">
        <v>39</v>
      </c>
      <c r="M2" s="316" t="s">
        <v>311</v>
      </c>
      <c r="N2" s="341" t="s">
        <v>306</v>
      </c>
      <c r="O2" s="51" t="s">
        <v>41</v>
      </c>
      <c r="P2" s="89" t="s">
        <v>42</v>
      </c>
      <c r="Q2" s="51" t="s">
        <v>309</v>
      </c>
    </row>
    <row r="3" spans="1:17" ht="18" customHeight="1" x14ac:dyDescent="0.25">
      <c r="B3" s="93"/>
      <c r="C3" s="94"/>
      <c r="D3" s="111">
        <f>IF(SUM(A4:A19)&lt;=0,0,COUNTIFS(A4:A19,"=1",M4:M19,"&lt;&gt;")/SUM(A4:A19))</f>
        <v>0</v>
      </c>
      <c r="E3" s="25"/>
      <c r="F3" s="357">
        <f>MIN(IF(OR(Capa!$B$6=0,Capa!$B$6=1),AVERAGE(F6,F14,F23),(F6*'Quadro Geral'!D5+F14*'Quadro Geral'!D6+F23*'Quadro Geral'!D7)/'Quadro Geral'!D4)+N3,1)</f>
        <v>0</v>
      </c>
      <c r="G3" s="358"/>
      <c r="H3" s="358"/>
      <c r="I3" s="358"/>
      <c r="J3" s="358"/>
      <c r="K3" s="358"/>
      <c r="L3" s="358"/>
      <c r="M3" s="359"/>
      <c r="N3" s="342">
        <f>IF(OR(AND(Capa!$B$6=2,I4&gt;0),AND(Capa!$B$6=3,I4&gt;1)),0.05,0)+IF(AND(Capa!$B$6=3,I4=1),0.02,0)+IF(OR(AND(Capa!$B$6=2,M4&gt;0),AND(Capa!$B$6=3,M4&gt;1)),0.05,0)+IF(AND(Capa!$B$6=3,M4=1),0.02,0)</f>
        <v>0</v>
      </c>
      <c r="O3" s="95"/>
      <c r="P3" s="96"/>
      <c r="Q3" s="95"/>
    </row>
    <row r="4" spans="1:17" ht="25.5" x14ac:dyDescent="0.25">
      <c r="A4" s="11"/>
      <c r="B4" s="16" t="str">
        <f>IF(ISBLANK(C4),"",IF(ISERR(SEARCH(C4&amp;"\","&lt;B&gt;\&lt;1&gt;\&lt;2&gt;\&lt;3&gt;\")),IF(AND(NOT(ISBLANK(#REF!)),#REF!&lt;=3),#REF!,""),
IF(SEARCH(C4&amp;"\","&lt;B&gt;\&lt;1&gt;\&lt;2&gt;\&lt;3&gt;\")=1,0,IF(SEARCH(C4&amp;"\","&lt;B&gt;\&lt;1&gt;\&lt;2&gt;\&lt;3&gt;\")=5,1,IF(SEARCH(C4&amp;"\","&lt;B&gt;\&lt;1&gt;\&lt;2&gt;\&lt;3&gt;\")=9,2,IF(SEARCH(C4&amp;"\","&lt;B&gt;\&lt;1&gt;\&lt;2&gt;\&lt;3&gt;\")=13,3,""))))))</f>
        <v/>
      </c>
      <c r="C4" s="20"/>
      <c r="D4" s="23" t="s">
        <v>7</v>
      </c>
      <c r="E4" s="25"/>
      <c r="F4" s="116">
        <f t="shared" ref="F4:K4" si="0">AVERAGE(F7,F19)</f>
        <v>0</v>
      </c>
      <c r="G4" s="114">
        <f t="shared" si="0"/>
        <v>0</v>
      </c>
      <c r="H4" s="114">
        <f t="shared" si="0"/>
        <v>0</v>
      </c>
      <c r="I4" s="315">
        <f>I7+I15</f>
        <v>0</v>
      </c>
      <c r="J4" s="114">
        <f t="shared" si="0"/>
        <v>0</v>
      </c>
      <c r="K4" s="114">
        <f t="shared" si="0"/>
        <v>0</v>
      </c>
      <c r="L4" s="114">
        <f t="shared" ref="L4" si="1">AVERAGE(L7,L19)</f>
        <v>0</v>
      </c>
      <c r="M4" s="315">
        <f>M7+M15</f>
        <v>0</v>
      </c>
      <c r="N4" s="315"/>
      <c r="O4" s="57"/>
      <c r="P4" s="58"/>
      <c r="Q4" s="52"/>
    </row>
    <row r="5" spans="1:17" ht="6.6" customHeight="1" x14ac:dyDescent="0.25">
      <c r="A5" s="11"/>
      <c r="B5" s="149" t="str">
        <f>IF(ISBLANK(C5),"",IF(ISERR(SEARCH(C5&amp;"\","&lt;B&gt;\&lt;1&gt;\&lt;2&gt;\&lt;3&gt;\")),IF(AND(NOT(ISBLANK(#REF!)),#REF!&lt;=3),#REF!,""),
IF(SEARCH(C5&amp;"\","&lt;B&gt;\&lt;1&gt;\&lt;2&gt;\&lt;3&gt;\")=1,0,IF(SEARCH(C5&amp;"\","&lt;B&gt;\&lt;1&gt;\&lt;2&gt;\&lt;3&gt;\")=5,1,IF(SEARCH(C5&amp;"\","&lt;B&gt;\&lt;1&gt;\&lt;2&gt;\&lt;3&gt;\")=9,2,IF(SEARCH(C5&amp;"\","&lt;B&gt;\&lt;1&gt;\&lt;2&gt;\&lt;3&gt;\")=13,3,""))))))</f>
        <v/>
      </c>
      <c r="C5" s="150"/>
      <c r="D5" s="156"/>
      <c r="E5" s="133"/>
      <c r="F5" s="140"/>
      <c r="G5" s="140"/>
      <c r="H5" s="140"/>
      <c r="I5" s="140"/>
      <c r="J5" s="140"/>
      <c r="K5" s="140"/>
      <c r="L5" s="141"/>
      <c r="M5" s="140"/>
      <c r="N5" s="324"/>
      <c r="O5" s="141"/>
      <c r="P5" s="157"/>
      <c r="Q5" s="136"/>
    </row>
    <row r="6" spans="1:17" x14ac:dyDescent="0.25">
      <c r="A6" s="11"/>
      <c r="B6" s="16" t="str">
        <f t="shared" ref="B6:B7" si="2">IF(ISBLANK(C6),"",IF(ISERR(SEARCH(C6&amp;"\","&lt;B&gt;\&lt;1&gt;\&lt;2&gt;\&lt;3&gt;\")),IF(AND(NOT(ISBLANK(B5)),B5&lt;=3),B5,""),
IF(SEARCH(C6&amp;"\","&lt;B&gt;\&lt;1&gt;\&lt;2&gt;\&lt;3&gt;\")=1,0,IF(SEARCH(C6&amp;"\","&lt;B&gt;\&lt;1&gt;\&lt;2&gt;\&lt;3&gt;\")=5,1,IF(SEARCH(C6&amp;"\","&lt;B&gt;\&lt;1&gt;\&lt;2&gt;\&lt;3&gt;\")=9,2,IF(SEARCH(C6&amp;"\","&lt;B&gt;\&lt;1&gt;\&lt;2&gt;\&lt;3&gt;\")=13,3,""))))))</f>
        <v/>
      </c>
      <c r="C6" s="20"/>
      <c r="D6" s="19" t="s">
        <v>8</v>
      </c>
      <c r="E6" s="318"/>
      <c r="F6" s="357">
        <f>(F7*20+G7*10+H7*10+J7*30+K7*15+L7*15)/100</f>
        <v>0</v>
      </c>
      <c r="G6" s="358"/>
      <c r="H6" s="358"/>
      <c r="I6" s="358"/>
      <c r="J6" s="358"/>
      <c r="K6" s="358"/>
      <c r="L6" s="358"/>
      <c r="M6" s="359"/>
      <c r="N6" s="325"/>
      <c r="O6" s="73"/>
      <c r="P6" s="74"/>
      <c r="Q6" s="128"/>
    </row>
    <row r="7" spans="1:17" ht="15.95" customHeight="1" x14ac:dyDescent="0.25">
      <c r="A7" s="11"/>
      <c r="B7" s="121" t="str">
        <f t="shared" si="2"/>
        <v/>
      </c>
      <c r="C7" s="122"/>
      <c r="D7" s="111">
        <f>IF(SUM(A8:A13)&lt;=0,0,COUNTIF(M8:M13,"&lt;&gt;")/SUM(A8:A13))</f>
        <v>0</v>
      </c>
      <c r="E7" s="318" t="s">
        <v>203</v>
      </c>
      <c r="F7" s="114">
        <f>(COUNTIFS($A7:$A13,"&gt;0",$C7:$C13,"=PG",F7:F13,"=1")*Capa!$G$14+COUNTIFS($A7:$A13,"&gt;0",$C7:$C13,"=PG",F7:F13,"=2")*Capa!$H$14+COUNTIFS($A7:$A13,"&gt;0",$C7:$C13,"=PG",F7:F13,"=3")*Capa!$I$14+COUNTIFS($A7:$A13,"&gt;0",$C7:$C13,"=PG",F7:F13,"=4")*Capa!$J$14)/(COUNTIFS($A7:$A13,"&gt;0",$C7:$C13,"=PG")*100)</f>
        <v>0</v>
      </c>
      <c r="G7" s="114">
        <f>(COUNTIFS($A7:$A13,"&gt;0",$C7:$C13,"=PG",G7:G13,"=1")*Capa!$G$14+COUNTIFS($A7:$A13,"&gt;0",$C7:$C13,"=PG",G7:G13,"=2")*Capa!$H$14+COUNTIFS($A7:$A13,"&gt;0",$C7:$C13,"=PG",G7:G13,"=3")*Capa!$I$14+COUNTIFS($A7:$A13,"&gt;0",$C7:$C13,"=PG",G7:G13,"=4")*Capa!$J$14)/(COUNTIFS($A7:$A13,"&gt;0",$C7:$C13,"=PG")*100)</f>
        <v>0</v>
      </c>
      <c r="H7" s="114">
        <f>(COUNTIFS($A7:$A13,"&gt;0",$C7:$C13,"=PG",H7:H13,"=1")*Capa!$G$14+COUNTIFS($A7:$A13,"&gt;0",$C7:$C13,"=PG",H7:H13,"=2")*Capa!$H$14+COUNTIFS($A7:$A13,"&gt;0",$C7:$C13,"=PG",H7:H13,"=3")*Capa!$I$14+COUNTIFS($A7:$A13,"&gt;0",$C7:$C13,"=PG",H7:H13,"=4")*Capa!$J$14)/(COUNTIFS($A7:$A13,"&gt;0",$C7:$C13,"=PG")*100)</f>
        <v>0</v>
      </c>
      <c r="I7" s="315">
        <f>COUNTIFS($A8:$A12,"&gt;0",I8:I12,"&gt;0")</f>
        <v>0</v>
      </c>
      <c r="J7" s="114">
        <f>(COUNTIFS($A7:$A13,"&gt;0",$C7:$C13,"=PG",J7:J13,"=1")*Capa!$G$14+COUNTIFS($A7:$A13,"&gt;0",$C7:$C13,"=PG",J7:J13,"=2")*Capa!$H$14+COUNTIFS($A7:$A13,"&gt;0",$C7:$C13,"=PG",J7:J13,"=3")*Capa!$I$14+COUNTIFS($A7:$A13,"&gt;0",$C7:$C13,"=PG",J7:J13,"=4")*Capa!$J$14)/(COUNTIFS($A7:$A13,"&gt;0",$C7:$C13,"=PG")*100)</f>
        <v>0</v>
      </c>
      <c r="K7" s="114">
        <f>(COUNTIFS($A7:$A13,"&gt;0",$C7:$C13,"=PG",K7:K13,"=1")*Capa!$G$14+COUNTIFS($A7:$A13,"&gt;0",$C7:$C13,"=PG",K7:K13,"=2")*Capa!$H$14+COUNTIFS($A7:$A13,"&gt;0",$C7:$C13,"=PG",K7:K13,"=3")*Capa!$I$14+COUNTIFS($A7:$A13,"&gt;0",$C7:$C13,"=PG",K7:K13,"=4")*Capa!$J$14)/(COUNTIFS($A7:$A13,"&gt;0",$C7:$C13,"=PG")*100)</f>
        <v>0</v>
      </c>
      <c r="L7" s="114">
        <f>(COUNTIFS($A7:$A13,"&gt;0",$C7:$C13,"=PG",L7:L13,"=1")*Capa!$G$14+COUNTIFS($A7:$A13,"&gt;0",$C7:$C13,"=PG",L7:L13,"=2")*Capa!$H$14+COUNTIFS($A7:$A13,"&gt;0",$C7:$C13,"=PG",L7:L13,"=3")*Capa!$I$14+COUNTIFS($A7:$A13,"&gt;0",$C7:$C13,"=PG",L7:L13,"=4")*Capa!$J$14)/(COUNTIFS($A7:$A13,"&gt;0",$C7:$C13,"=PG")*100)</f>
        <v>0</v>
      </c>
      <c r="M7" s="315">
        <f>COUNTIFS($A8:$A12,"&gt;0",M8:M12,"&gt;0")</f>
        <v>0</v>
      </c>
      <c r="N7" s="315"/>
      <c r="O7" s="13"/>
      <c r="P7" s="75"/>
      <c r="Q7" s="13"/>
    </row>
    <row r="8" spans="1:17" ht="19.7" customHeight="1" x14ac:dyDescent="0.25">
      <c r="A8" s="11">
        <f>IF(Capa!$B$6&gt;=B8,1,0)</f>
        <v>1</v>
      </c>
      <c r="B8" s="9">
        <v>0</v>
      </c>
      <c r="C8" s="8" t="s">
        <v>24</v>
      </c>
      <c r="D8" s="302" t="s">
        <v>148</v>
      </c>
      <c r="E8" s="319" t="s">
        <v>220</v>
      </c>
      <c r="F8" s="86"/>
      <c r="G8" s="86"/>
      <c r="H8" s="86"/>
      <c r="I8" s="86"/>
      <c r="J8" s="86"/>
      <c r="K8" s="86"/>
      <c r="L8" s="86"/>
      <c r="M8" s="86"/>
      <c r="N8" s="340"/>
      <c r="O8" s="320"/>
      <c r="P8" s="59"/>
      <c r="Q8" s="320"/>
    </row>
    <row r="9" spans="1:17" ht="67.5" x14ac:dyDescent="0.25">
      <c r="A9" s="11">
        <f>IF(Capa!$B$6&gt;=B9,1,0)</f>
        <v>0</v>
      </c>
      <c r="B9" s="9">
        <v>1</v>
      </c>
      <c r="C9" s="8" t="s">
        <v>24</v>
      </c>
      <c r="D9" s="302" t="s">
        <v>149</v>
      </c>
      <c r="E9" s="319" t="s">
        <v>243</v>
      </c>
      <c r="F9" s="86"/>
      <c r="G9" s="86"/>
      <c r="H9" s="86"/>
      <c r="I9" s="86"/>
      <c r="J9" s="86"/>
      <c r="K9" s="86"/>
      <c r="L9" s="86"/>
      <c r="M9" s="86"/>
      <c r="N9" s="340"/>
      <c r="O9" s="320"/>
      <c r="P9" s="59"/>
      <c r="Q9" s="320"/>
    </row>
    <row r="10" spans="1:17" ht="24.95" customHeight="1" x14ac:dyDescent="0.25">
      <c r="A10" s="11">
        <f>IF(Capa!$B$6&gt;=B10,1,0)</f>
        <v>0</v>
      </c>
      <c r="B10" s="9">
        <v>3</v>
      </c>
      <c r="C10" s="8" t="s">
        <v>24</v>
      </c>
      <c r="D10" s="302" t="s">
        <v>145</v>
      </c>
      <c r="E10" s="319" t="s">
        <v>295</v>
      </c>
      <c r="F10" s="86"/>
      <c r="G10" s="86"/>
      <c r="H10" s="86"/>
      <c r="I10" s="86"/>
      <c r="J10" s="86"/>
      <c r="K10" s="86"/>
      <c r="L10" s="86"/>
      <c r="M10" s="86"/>
      <c r="N10" s="340"/>
      <c r="O10" s="320"/>
      <c r="P10" s="59"/>
      <c r="Q10" s="320"/>
    </row>
    <row r="11" spans="1:17" ht="56.25" x14ac:dyDescent="0.25">
      <c r="A11" s="11">
        <f>IF(Capa!$B$6&gt;=B11,1,0)</f>
        <v>0</v>
      </c>
      <c r="B11" s="9">
        <v>1</v>
      </c>
      <c r="C11" s="8" t="s">
        <v>24</v>
      </c>
      <c r="D11" s="302" t="s">
        <v>146</v>
      </c>
      <c r="E11" s="319" t="s">
        <v>244</v>
      </c>
      <c r="F11" s="86"/>
      <c r="G11" s="86"/>
      <c r="H11" s="86"/>
      <c r="I11" s="86"/>
      <c r="J11" s="86"/>
      <c r="K11" s="86"/>
      <c r="L11" s="86"/>
      <c r="M11" s="86"/>
      <c r="N11" s="340"/>
      <c r="O11" s="320"/>
      <c r="P11" s="59"/>
      <c r="Q11" s="320"/>
    </row>
    <row r="12" spans="1:17" ht="33.75" x14ac:dyDescent="0.25">
      <c r="A12" s="11">
        <f>IF(Capa!$B$6&gt;=B12,1,0)</f>
        <v>0</v>
      </c>
      <c r="B12" s="9">
        <v>2</v>
      </c>
      <c r="C12" s="8" t="s">
        <v>24</v>
      </c>
      <c r="D12" s="302" t="s">
        <v>147</v>
      </c>
      <c r="E12" s="319" t="s">
        <v>221</v>
      </c>
      <c r="F12" s="86"/>
      <c r="G12" s="86"/>
      <c r="H12" s="86"/>
      <c r="I12" s="86"/>
      <c r="J12" s="86"/>
      <c r="K12" s="86"/>
      <c r="L12" s="86"/>
      <c r="M12" s="86"/>
      <c r="N12" s="340"/>
      <c r="O12" s="320"/>
      <c r="P12" s="59"/>
      <c r="Q12" s="320"/>
    </row>
    <row r="13" spans="1:17" ht="9.9499999999999993" customHeight="1" x14ac:dyDescent="0.25">
      <c r="A13" s="11"/>
      <c r="B13" s="149" t="str">
        <f>IF(ISBLANK(C13),"",IF(ISERR(SEARCH(C13&amp;"\","&lt;B&gt;\&lt;1&gt;\&lt;2&gt;\&lt;3&gt;\")),IF(AND(NOT(ISBLANK(#REF!)),#REF!&lt;=3),#REF!,""),
IF(SEARCH(C13&amp;"\","&lt;B&gt;\&lt;1&gt;\&lt;2&gt;\&lt;3&gt;\")=1,0,IF(SEARCH(C13&amp;"\","&lt;B&gt;\&lt;1&gt;\&lt;2&gt;\&lt;3&gt;\")=5,1,IF(SEARCH(C13&amp;"\","&lt;B&gt;\&lt;1&gt;\&lt;2&gt;\&lt;3&gt;\")=9,2,IF(SEARCH(C13&amp;"\","&lt;B&gt;\&lt;1&gt;\&lt;2&gt;\&lt;3&gt;\")=13,3,""))))))</f>
        <v/>
      </c>
      <c r="C13" s="150"/>
      <c r="D13" s="151"/>
      <c r="E13" s="133"/>
      <c r="F13" s="140"/>
      <c r="G13" s="140"/>
      <c r="H13" s="140"/>
      <c r="I13" s="140"/>
      <c r="J13" s="140"/>
      <c r="K13" s="140"/>
      <c r="L13" s="141"/>
      <c r="M13" s="140"/>
      <c r="N13" s="324"/>
      <c r="O13" s="141"/>
      <c r="P13" s="157"/>
      <c r="Q13" s="142"/>
    </row>
    <row r="14" spans="1:17" x14ac:dyDescent="0.25">
      <c r="A14" s="11"/>
      <c r="B14" s="16" t="str">
        <f t="shared" ref="B14:B15" si="3">IF(ISBLANK(C14),"",IF(ISERR(SEARCH(C14&amp;"\","&lt;B&gt;\&lt;1&gt;\&lt;2&gt;\&lt;3&gt;\")),IF(AND(NOT(ISBLANK(B13)),B13&lt;=3),B13,""),
IF(SEARCH(C14&amp;"\","&lt;B&gt;\&lt;1&gt;\&lt;2&gt;\&lt;3&gt;\")=1,0,IF(SEARCH(C14&amp;"\","&lt;B&gt;\&lt;1&gt;\&lt;2&gt;\&lt;3&gt;\")=5,1,IF(SEARCH(C14&amp;"\","&lt;B&gt;\&lt;1&gt;\&lt;2&gt;\&lt;3&gt;\")=9,2,IF(SEARCH(C14&amp;"\","&lt;B&gt;\&lt;1&gt;\&lt;2&gt;\&lt;3&gt;\")=13,3,""))))))</f>
        <v/>
      </c>
      <c r="C14" s="20"/>
      <c r="D14" s="19" t="s">
        <v>9</v>
      </c>
      <c r="E14" s="27"/>
      <c r="F14" s="357">
        <f>(F15*20+G15*10+H15*10+J15*30+K15*15+L15*15)/100</f>
        <v>0</v>
      </c>
      <c r="G14" s="358"/>
      <c r="H14" s="358"/>
      <c r="I14" s="358"/>
      <c r="J14" s="358"/>
      <c r="K14" s="358"/>
      <c r="L14" s="358"/>
      <c r="M14" s="359"/>
      <c r="N14" s="325"/>
      <c r="O14" s="73"/>
      <c r="P14" s="74"/>
      <c r="Q14" s="52"/>
    </row>
    <row r="15" spans="1:17" ht="17.649999999999999" customHeight="1" x14ac:dyDescent="0.25">
      <c r="A15" s="11"/>
      <c r="B15" s="121" t="str">
        <f t="shared" si="3"/>
        <v/>
      </c>
      <c r="C15" s="122"/>
      <c r="D15" s="304">
        <f>IF(SUM(A16:A19)&lt;=0,0,COUNTIF(M16:M19,"&lt;&gt;")/SUM(A16:A19))</f>
        <v>0</v>
      </c>
      <c r="E15" s="318" t="s">
        <v>203</v>
      </c>
      <c r="F15" s="114">
        <f>(COUNTIFS($A15:$A19,"&gt;0",$C15:$C19,"=PG",F15:F19,"=1")*Capa!$G$14+COUNTIFS($A15:$A19,"&gt;0",$C15:$C19,"=PG",F15:F19,"=2")*Capa!$H$14+COUNTIFS($A15:$A19,"&gt;0",$C15:$C19,"=PG",F15:F19,"=3")*Capa!$I$14+COUNTIFS($A15:$A19,"&gt;0",$C15:$C19,"=PG",F15:F19,"=4")*Capa!$J$14)/(COUNTIFS($A15:$A19,"&gt;0",$C15:$C19,"=PG")*100)</f>
        <v>0</v>
      </c>
      <c r="G15" s="114">
        <f>(COUNTIFS($A15:$A19,"&gt;0",$C15:$C19,"=PG",G15:G19,"=1")*Capa!$G$14+COUNTIFS($A15:$A19,"&gt;0",$C15:$C19,"=PG",G15:G19,"=2")*Capa!$H$14+COUNTIFS($A15:$A19,"&gt;0",$C15:$C19,"=PG",G15:G19,"=3")*Capa!$I$14+COUNTIFS($A15:$A19,"&gt;0",$C15:$C19,"=PG",G15:G19,"=4")*Capa!$J$14)/(COUNTIFS($A15:$A19,"&gt;0",$C15:$C19,"=PG")*100)</f>
        <v>0</v>
      </c>
      <c r="H15" s="114">
        <f>(COUNTIFS($A15:$A19,"&gt;0",$C15:$C19,"=PG",H15:H19,"=1")*Capa!$G$14+COUNTIFS($A15:$A19,"&gt;0",$C15:$C19,"=PG",H15:H19,"=2")*Capa!$H$14+COUNTIFS($A15:$A19,"&gt;0",$C15:$C19,"=PG",H15:H19,"=3")*Capa!$I$14+COUNTIFS($A15:$A19,"&gt;0",$C15:$C19,"=PG",H15:H19,"=4")*Capa!$J$14)/(COUNTIFS($A15:$A19,"&gt;0",$C15:$C19,"=PG")*100)</f>
        <v>0</v>
      </c>
      <c r="I15" s="315">
        <f>COUNTIFS($A16:$A18,"&gt;0",I16:I18,"&gt;0")</f>
        <v>0</v>
      </c>
      <c r="J15" s="114">
        <f>(COUNTIFS($A15:$A19,"&gt;0",$C15:$C19,"=PG",J15:J19,"=1")*Capa!$G$14+COUNTIFS($A15:$A19,"&gt;0",$C15:$C19,"=PG",J15:J19,"=2")*Capa!$H$14+COUNTIFS($A15:$A19,"&gt;0",$C15:$C19,"=PG",J15:J19,"=3")*Capa!$I$14+COUNTIFS($A15:$A19,"&gt;0",$C15:$C19,"=PG",J15:J19,"=4")*Capa!$J$14)/(COUNTIFS($A15:$A19,"&gt;0",$C15:$C19,"=PG")*100)</f>
        <v>0</v>
      </c>
      <c r="K15" s="114">
        <f>(COUNTIFS($A15:$A19,"&gt;0",$C15:$C19,"=PG",K15:K19,"=1")*Capa!$G$14+COUNTIFS($A15:$A19,"&gt;0",$C15:$C19,"=PG",K15:K19,"=2")*Capa!$H$14+COUNTIFS($A15:$A19,"&gt;0",$C15:$C19,"=PG",K15:K19,"=3")*Capa!$I$14+COUNTIFS($A15:$A19,"&gt;0",$C15:$C19,"=PG",K15:K19,"=4")*Capa!$J$14)/(COUNTIFS($A15:$A19,"&gt;0",$C15:$C19,"=PG")*100)</f>
        <v>0</v>
      </c>
      <c r="L15" s="114">
        <f>(COUNTIFS($A15:$A19,"&gt;0",$C15:$C19,"=PG",L15:L19,"=1")*Capa!$G$14+COUNTIFS($A15:$A19,"&gt;0",$C15:$C19,"=PG",L15:L19,"=2")*Capa!$H$14+COUNTIFS($A15:$A19,"&gt;0",$C15:$C19,"=PG",L15:L19,"=3")*Capa!$I$14+COUNTIFS($A15:$A19,"&gt;0",$C15:$C19,"=PG",L15:L19,"=4")*Capa!$J$14)/(COUNTIFS($A15:$A19,"&gt;0",$C15:$C19,"=PG")*100)</f>
        <v>0</v>
      </c>
      <c r="M15" s="315">
        <f>COUNTIFS($A16:$A18,"&gt;0",M16:M18,"&gt;0")</f>
        <v>0</v>
      </c>
      <c r="N15" s="315"/>
      <c r="O15" s="13"/>
      <c r="P15" s="75"/>
      <c r="Q15" s="13"/>
    </row>
    <row r="16" spans="1:17" ht="56.25" x14ac:dyDescent="0.25">
      <c r="A16" s="11">
        <f>IF(Capa!$B$6&gt;=B16,1,0)</f>
        <v>1</v>
      </c>
      <c r="B16" s="9">
        <v>0</v>
      </c>
      <c r="C16" s="8" t="s">
        <v>24</v>
      </c>
      <c r="D16" s="328" t="s">
        <v>143</v>
      </c>
      <c r="E16" s="329" t="s">
        <v>265</v>
      </c>
      <c r="F16" s="86"/>
      <c r="G16" s="86"/>
      <c r="H16" s="86"/>
      <c r="I16" s="86"/>
      <c r="J16" s="86"/>
      <c r="K16" s="86"/>
      <c r="L16" s="86"/>
      <c r="M16" s="86"/>
      <c r="N16" s="340"/>
      <c r="O16" s="320"/>
      <c r="P16" s="59"/>
      <c r="Q16" s="320"/>
    </row>
    <row r="17" spans="1:17" ht="45" x14ac:dyDescent="0.25">
      <c r="A17" s="11">
        <f>IF(Capa!$B$6&gt;=B17,1,0)</f>
        <v>0</v>
      </c>
      <c r="B17" s="9">
        <v>2</v>
      </c>
      <c r="C17" s="8" t="s">
        <v>24</v>
      </c>
      <c r="D17" s="328" t="s">
        <v>191</v>
      </c>
      <c r="E17" s="329" t="s">
        <v>266</v>
      </c>
      <c r="F17" s="86"/>
      <c r="G17" s="86"/>
      <c r="H17" s="86"/>
      <c r="I17" s="86"/>
      <c r="J17" s="86"/>
      <c r="K17" s="86"/>
      <c r="L17" s="86"/>
      <c r="M17" s="86"/>
      <c r="N17" s="340"/>
      <c r="O17" s="320"/>
      <c r="P17" s="59"/>
      <c r="Q17" s="320"/>
    </row>
    <row r="18" spans="1:17" ht="45" x14ac:dyDescent="0.25">
      <c r="A18" s="11">
        <f>IF(Capa!$B$6&gt;=B18,1,0)</f>
        <v>0</v>
      </c>
      <c r="B18" s="9">
        <v>3</v>
      </c>
      <c r="C18" s="8" t="s">
        <v>24</v>
      </c>
      <c r="D18" s="328" t="s">
        <v>144</v>
      </c>
      <c r="E18" s="329" t="s">
        <v>267</v>
      </c>
      <c r="F18" s="86"/>
      <c r="G18" s="86"/>
      <c r="H18" s="86"/>
      <c r="I18" s="86"/>
      <c r="J18" s="86"/>
      <c r="K18" s="86"/>
      <c r="L18" s="86"/>
      <c r="M18" s="86"/>
      <c r="N18" s="340"/>
      <c r="O18" s="320"/>
      <c r="P18" s="59"/>
      <c r="Q18" s="320"/>
    </row>
    <row r="19" spans="1:17" hidden="1" x14ac:dyDescent="0.25">
      <c r="B19" s="14"/>
      <c r="C19" s="158"/>
      <c r="D19" s="4"/>
      <c r="E19" s="31"/>
      <c r="F19" s="76"/>
      <c r="G19" s="76"/>
      <c r="H19" s="76"/>
      <c r="I19" s="76"/>
      <c r="J19" s="76"/>
      <c r="K19" s="76"/>
      <c r="L19" s="71"/>
      <c r="M19" s="76"/>
      <c r="N19" s="76"/>
      <c r="O19" s="71"/>
      <c r="P19" s="72"/>
      <c r="Q19" s="320"/>
    </row>
    <row r="20" spans="1:17" s="42" customFormat="1" x14ac:dyDescent="0.25">
      <c r="A20" s="45"/>
      <c r="B20" s="46"/>
      <c r="C20" s="47"/>
      <c r="D20" s="48"/>
      <c r="E20" s="28"/>
      <c r="F20" s="77"/>
      <c r="G20" s="77"/>
      <c r="H20" s="77"/>
      <c r="I20" s="77"/>
      <c r="J20" s="77"/>
      <c r="K20" s="77"/>
      <c r="L20"/>
      <c r="M20" s="77"/>
      <c r="N20" s="77"/>
      <c r="O20"/>
      <c r="P20" s="78"/>
      <c r="Q20" s="320"/>
    </row>
    <row r="21" spans="1:17" s="42" customFormat="1" x14ac:dyDescent="0.25">
      <c r="A21" s="45"/>
      <c r="B21" s="46"/>
      <c r="C21" s="47"/>
      <c r="D21" s="48"/>
      <c r="E21" s="28"/>
      <c r="F21" s="77"/>
      <c r="G21" s="77"/>
      <c r="H21" s="77"/>
      <c r="I21" s="77"/>
      <c r="J21" s="77"/>
      <c r="K21" s="77"/>
      <c r="L21"/>
      <c r="M21" s="77"/>
      <c r="N21" s="77"/>
      <c r="O21"/>
      <c r="P21" s="78"/>
      <c r="Q21" s="320"/>
    </row>
    <row r="22" spans="1:17" s="42" customFormat="1" x14ac:dyDescent="0.25">
      <c r="A22" s="45"/>
      <c r="B22" s="46"/>
      <c r="C22" s="47"/>
      <c r="D22" s="48"/>
      <c r="E22" s="28"/>
      <c r="F22" s="77"/>
      <c r="G22" s="77"/>
      <c r="H22" s="77"/>
      <c r="I22" s="77"/>
      <c r="J22" s="77"/>
      <c r="K22" s="77"/>
      <c r="L22"/>
      <c r="M22" s="77"/>
      <c r="N22" s="77"/>
      <c r="O22"/>
      <c r="P22" s="78"/>
      <c r="Q22" s="142"/>
    </row>
    <row r="23" spans="1:17" s="42" customFormat="1" x14ac:dyDescent="0.25">
      <c r="A23" s="45"/>
      <c r="B23" s="46"/>
      <c r="C23" s="47"/>
      <c r="D23" s="48"/>
      <c r="E23" s="28"/>
      <c r="F23" s="77"/>
      <c r="G23" s="77"/>
      <c r="H23" s="77"/>
      <c r="I23" s="77"/>
      <c r="J23" s="77"/>
      <c r="K23" s="77"/>
      <c r="L23"/>
      <c r="M23" s="77"/>
      <c r="N23" s="77"/>
      <c r="O23"/>
      <c r="P23" s="78"/>
      <c r="Q23" s="147"/>
    </row>
    <row r="24" spans="1:17" s="42" customFormat="1" x14ac:dyDescent="0.25">
      <c r="A24" s="45"/>
      <c r="B24" s="46"/>
      <c r="C24" s="47"/>
      <c r="D24" s="48"/>
      <c r="E24" s="28"/>
      <c r="F24" s="77"/>
      <c r="G24" s="77"/>
      <c r="H24" s="77"/>
      <c r="I24" s="77"/>
      <c r="J24" s="77"/>
      <c r="K24" s="77"/>
      <c r="L24"/>
      <c r="M24" s="77"/>
      <c r="N24" s="77"/>
      <c r="O24"/>
      <c r="P24" s="78"/>
      <c r="Q24" s="13"/>
    </row>
    <row r="25" spans="1:17" s="42" customFormat="1" x14ac:dyDescent="0.25">
      <c r="A25" s="45"/>
      <c r="B25" s="46"/>
      <c r="C25" s="47"/>
      <c r="D25" s="48"/>
      <c r="E25" s="28"/>
      <c r="F25" s="77"/>
      <c r="G25" s="77"/>
      <c r="H25" s="77"/>
      <c r="I25" s="77"/>
      <c r="J25" s="77"/>
      <c r="K25" s="77"/>
      <c r="L25"/>
      <c r="M25" s="77"/>
      <c r="N25" s="77"/>
      <c r="O25"/>
      <c r="P25" s="78"/>
      <c r="Q25" s="320"/>
    </row>
    <row r="26" spans="1:17" s="42" customFormat="1" x14ac:dyDescent="0.25">
      <c r="A26" s="45"/>
      <c r="B26" s="46"/>
      <c r="C26" s="47"/>
      <c r="D26" s="48"/>
      <c r="E26" s="28"/>
      <c r="F26" s="77"/>
      <c r="G26" s="77"/>
      <c r="H26" s="77"/>
      <c r="I26" s="77"/>
      <c r="J26" s="77"/>
      <c r="K26" s="77"/>
      <c r="L26"/>
      <c r="M26" s="77"/>
      <c r="N26" s="77"/>
      <c r="O26"/>
      <c r="P26" s="78"/>
      <c r="Q26" s="320"/>
    </row>
    <row r="27" spans="1:17" s="42" customFormat="1" x14ac:dyDescent="0.25">
      <c r="A27" s="45"/>
      <c r="B27" s="46"/>
      <c r="C27" s="47"/>
      <c r="D27" s="48"/>
      <c r="E27" s="28"/>
      <c r="F27" s="77"/>
      <c r="G27" s="77"/>
      <c r="H27" s="77"/>
      <c r="I27" s="77"/>
      <c r="J27" s="77"/>
      <c r="K27" s="77"/>
      <c r="L27"/>
      <c r="M27" s="77"/>
      <c r="N27" s="77"/>
      <c r="O27"/>
      <c r="P27" s="78"/>
      <c r="Q27" s="320"/>
    </row>
    <row r="28" spans="1:17" s="42" customFormat="1" x14ac:dyDescent="0.25">
      <c r="A28" s="45"/>
      <c r="B28" s="46"/>
      <c r="C28" s="47"/>
      <c r="D28" s="48"/>
      <c r="E28" s="28"/>
      <c r="F28" s="77"/>
      <c r="G28" s="77"/>
      <c r="H28" s="77"/>
      <c r="I28" s="77"/>
      <c r="J28" s="77"/>
      <c r="K28" s="77"/>
      <c r="L28"/>
      <c r="M28" s="77"/>
      <c r="N28" s="77"/>
      <c r="O28"/>
      <c r="P28" s="78"/>
      <c r="Q28" s="320"/>
    </row>
    <row r="29" spans="1:17" s="42" customFormat="1" x14ac:dyDescent="0.25">
      <c r="A29" s="45"/>
      <c r="B29" s="46"/>
      <c r="C29" s="47"/>
      <c r="D29" s="48"/>
      <c r="E29" s="28"/>
      <c r="F29" s="77"/>
      <c r="G29" s="77"/>
      <c r="H29" s="77"/>
      <c r="I29" s="77"/>
      <c r="J29" s="77"/>
      <c r="K29" s="77"/>
      <c r="L29"/>
      <c r="M29" s="77"/>
      <c r="N29" s="77"/>
      <c r="O29"/>
      <c r="P29" s="78"/>
      <c r="Q29" s="320"/>
    </row>
    <row r="30" spans="1:17" s="42" customFormat="1" x14ac:dyDescent="0.25">
      <c r="A30" s="45"/>
      <c r="B30" s="46"/>
      <c r="C30" s="47"/>
      <c r="D30" s="48"/>
      <c r="E30" s="28"/>
      <c r="F30" s="77"/>
      <c r="G30" s="77"/>
      <c r="H30" s="77"/>
      <c r="I30" s="77"/>
      <c r="J30" s="77"/>
      <c r="K30" s="77"/>
      <c r="L30"/>
      <c r="M30" s="77"/>
      <c r="N30" s="77"/>
      <c r="O30"/>
      <c r="P30" s="78"/>
      <c r="Q30" s="320"/>
    </row>
    <row r="31" spans="1:17" s="42" customFormat="1" x14ac:dyDescent="0.25">
      <c r="A31" s="45"/>
      <c r="B31" s="46"/>
      <c r="C31" s="47"/>
      <c r="D31" s="48"/>
      <c r="E31" s="28"/>
      <c r="F31" s="77"/>
      <c r="G31" s="77"/>
      <c r="H31" s="77"/>
      <c r="I31" s="77"/>
      <c r="J31" s="77"/>
      <c r="K31" s="77"/>
      <c r="L31"/>
      <c r="M31" s="77"/>
      <c r="N31" s="77"/>
      <c r="O31"/>
      <c r="P31" s="78"/>
      <c r="Q31" s="320"/>
    </row>
    <row r="32" spans="1:17" s="42" customFormat="1" x14ac:dyDescent="0.25">
      <c r="A32" s="45"/>
      <c r="B32" s="46"/>
      <c r="C32" s="47"/>
      <c r="D32" s="48"/>
      <c r="E32" s="28"/>
      <c r="F32" s="77"/>
      <c r="G32" s="77"/>
      <c r="H32" s="77"/>
      <c r="I32" s="77"/>
      <c r="J32" s="77"/>
      <c r="K32" s="77"/>
      <c r="L32"/>
      <c r="M32" s="77"/>
      <c r="N32" s="77"/>
      <c r="O32"/>
      <c r="P32" s="78"/>
      <c r="Q32" s="320"/>
    </row>
    <row r="33" spans="1:17" s="42" customFormat="1" x14ac:dyDescent="0.25">
      <c r="A33" s="45"/>
      <c r="B33" s="46"/>
      <c r="C33" s="47"/>
      <c r="D33" s="48"/>
      <c r="E33" s="28"/>
      <c r="F33" s="77"/>
      <c r="G33" s="77"/>
      <c r="H33" s="77"/>
      <c r="I33" s="77"/>
      <c r="J33" s="77"/>
      <c r="K33" s="77"/>
      <c r="L33"/>
      <c r="M33" s="77"/>
      <c r="N33" s="77"/>
      <c r="O33"/>
      <c r="P33" s="78"/>
      <c r="Q33" s="66"/>
    </row>
    <row r="34" spans="1:17" s="42" customFormat="1" x14ac:dyDescent="0.25">
      <c r="A34" s="45"/>
      <c r="B34" s="46"/>
      <c r="C34" s="47"/>
      <c r="D34" s="48"/>
      <c r="E34" s="28"/>
      <c r="F34" s="77"/>
      <c r="G34" s="77"/>
      <c r="H34" s="77"/>
      <c r="I34" s="77"/>
      <c r="J34" s="77"/>
      <c r="K34" s="77"/>
      <c r="L34"/>
      <c r="M34" s="77"/>
      <c r="N34" s="77"/>
      <c r="O34"/>
      <c r="P34" s="78"/>
    </row>
    <row r="35" spans="1:17" s="42" customFormat="1" x14ac:dyDescent="0.25">
      <c r="A35" s="45"/>
      <c r="B35" s="46"/>
      <c r="C35" s="47"/>
      <c r="D35" s="48"/>
      <c r="E35" s="28"/>
      <c r="F35" s="77"/>
      <c r="G35" s="77"/>
      <c r="H35" s="77"/>
      <c r="I35" s="77"/>
      <c r="J35" s="77"/>
      <c r="K35" s="77"/>
      <c r="L35"/>
      <c r="M35" s="77"/>
      <c r="N35" s="77"/>
      <c r="O35"/>
      <c r="P35" s="78"/>
    </row>
    <row r="36" spans="1:17" s="42" customFormat="1" x14ac:dyDescent="0.25">
      <c r="A36" s="45"/>
      <c r="B36" s="46"/>
      <c r="C36" s="47"/>
      <c r="D36" s="48"/>
      <c r="E36" s="28"/>
      <c r="F36" s="77"/>
      <c r="G36" s="77"/>
      <c r="H36" s="77"/>
      <c r="I36" s="77"/>
      <c r="J36" s="77"/>
      <c r="K36" s="77"/>
      <c r="L36"/>
      <c r="M36" s="77"/>
      <c r="N36" s="77"/>
      <c r="O36"/>
      <c r="P36" s="78"/>
    </row>
    <row r="37" spans="1:17" s="42" customFormat="1" x14ac:dyDescent="0.25">
      <c r="A37" s="45"/>
      <c r="B37" s="46"/>
      <c r="C37" s="47"/>
      <c r="D37" s="48"/>
      <c r="E37" s="28"/>
      <c r="F37" s="77"/>
      <c r="G37" s="77"/>
      <c r="H37" s="77"/>
      <c r="I37" s="77"/>
      <c r="J37" s="77"/>
      <c r="K37" s="77"/>
      <c r="L37"/>
      <c r="M37" s="77"/>
      <c r="N37" s="77"/>
      <c r="O37"/>
      <c r="P37" s="78"/>
    </row>
    <row r="38" spans="1:17" s="42" customFormat="1" x14ac:dyDescent="0.25">
      <c r="A38" s="45"/>
      <c r="B38" s="46"/>
      <c r="C38" s="47"/>
      <c r="D38" s="48"/>
      <c r="E38" s="28"/>
      <c r="F38" s="77"/>
      <c r="G38" s="77"/>
      <c r="H38" s="77"/>
      <c r="I38" s="77"/>
      <c r="J38" s="77"/>
      <c r="K38" s="77"/>
      <c r="L38"/>
      <c r="M38" s="77"/>
      <c r="N38" s="77"/>
      <c r="O38"/>
      <c r="P38" s="78"/>
    </row>
    <row r="39" spans="1:17" s="42" customFormat="1" x14ac:dyDescent="0.25">
      <c r="A39" s="45"/>
      <c r="B39" s="46"/>
      <c r="C39" s="47"/>
      <c r="D39" s="48"/>
      <c r="E39" s="28"/>
      <c r="F39" s="77"/>
      <c r="G39" s="77"/>
      <c r="H39" s="77"/>
      <c r="I39" s="77"/>
      <c r="J39" s="77"/>
      <c r="K39" s="77"/>
      <c r="L39"/>
      <c r="M39" s="77"/>
      <c r="N39" s="77"/>
      <c r="O39"/>
      <c r="P39" s="78"/>
    </row>
    <row r="40" spans="1:17" s="42" customFormat="1" x14ac:dyDescent="0.25">
      <c r="A40" s="45"/>
      <c r="B40" s="46"/>
      <c r="C40" s="47"/>
      <c r="D40" s="48"/>
      <c r="E40" s="28"/>
      <c r="F40" s="77"/>
      <c r="G40" s="77"/>
      <c r="H40" s="77"/>
      <c r="I40" s="77"/>
      <c r="J40" s="77"/>
      <c r="K40" s="77"/>
      <c r="L40"/>
      <c r="M40" s="77"/>
      <c r="N40" s="77"/>
      <c r="O40"/>
      <c r="P40" s="78"/>
    </row>
    <row r="41" spans="1:17" s="42" customFormat="1" x14ac:dyDescent="0.25">
      <c r="A41" s="45"/>
      <c r="B41" s="46"/>
      <c r="C41" s="47"/>
      <c r="D41" s="48"/>
      <c r="E41" s="28"/>
      <c r="F41" s="77"/>
      <c r="G41" s="77"/>
      <c r="H41" s="77"/>
      <c r="I41" s="77"/>
      <c r="J41" s="77"/>
      <c r="K41" s="77"/>
      <c r="L41"/>
      <c r="M41" s="77"/>
      <c r="N41" s="77"/>
      <c r="O41"/>
      <c r="P41" s="78"/>
    </row>
    <row r="42" spans="1:17" s="42" customFormat="1" x14ac:dyDescent="0.25">
      <c r="A42" s="45"/>
      <c r="B42" s="46"/>
      <c r="C42" s="47"/>
      <c r="D42" s="48"/>
      <c r="E42" s="28"/>
      <c r="F42" s="77"/>
      <c r="G42" s="77"/>
      <c r="H42" s="77"/>
      <c r="I42" s="77"/>
      <c r="J42" s="77"/>
      <c r="K42" s="77"/>
      <c r="L42"/>
      <c r="M42" s="77"/>
      <c r="N42" s="77"/>
      <c r="O42"/>
      <c r="P42" s="78"/>
    </row>
    <row r="43" spans="1:17" s="42" customFormat="1" x14ac:dyDescent="0.25">
      <c r="A43" s="45"/>
      <c r="B43" s="46"/>
      <c r="C43" s="47"/>
      <c r="D43" s="48"/>
      <c r="E43" s="28"/>
      <c r="F43" s="77"/>
      <c r="G43" s="77"/>
      <c r="H43" s="77"/>
      <c r="I43" s="77"/>
      <c r="J43" s="77"/>
      <c r="K43" s="77"/>
      <c r="L43"/>
      <c r="M43" s="77"/>
      <c r="N43" s="77"/>
      <c r="O43"/>
      <c r="P43" s="78"/>
    </row>
    <row r="44" spans="1:17" s="42" customFormat="1" x14ac:dyDescent="0.25">
      <c r="A44" s="45"/>
      <c r="B44" s="46"/>
      <c r="C44" s="47"/>
      <c r="D44" s="48"/>
      <c r="E44" s="28"/>
      <c r="F44" s="77"/>
      <c r="G44" s="77"/>
      <c r="H44" s="77"/>
      <c r="I44" s="77"/>
      <c r="J44" s="77"/>
      <c r="K44" s="77"/>
      <c r="L44"/>
      <c r="M44" s="77"/>
      <c r="N44" s="77"/>
      <c r="O44"/>
      <c r="P44" s="78"/>
    </row>
    <row r="45" spans="1:17" s="42" customFormat="1" x14ac:dyDescent="0.25">
      <c r="A45" s="45"/>
      <c r="B45" s="46"/>
      <c r="C45" s="47"/>
      <c r="D45" s="48"/>
      <c r="E45" s="28"/>
      <c r="F45" s="77"/>
      <c r="G45" s="77"/>
      <c r="H45" s="77"/>
      <c r="I45" s="77"/>
      <c r="J45" s="77"/>
      <c r="K45" s="77"/>
      <c r="L45"/>
      <c r="M45" s="77"/>
      <c r="N45" s="77"/>
      <c r="O45"/>
      <c r="P45" s="78"/>
    </row>
    <row r="46" spans="1:17" s="42" customFormat="1" x14ac:dyDescent="0.25">
      <c r="A46" s="45"/>
      <c r="B46" s="46"/>
      <c r="C46" s="47"/>
      <c r="D46" s="48"/>
      <c r="E46" s="28"/>
      <c r="F46" s="77"/>
      <c r="G46" s="77"/>
      <c r="H46" s="77"/>
      <c r="I46" s="77"/>
      <c r="J46" s="77"/>
      <c r="K46" s="77"/>
      <c r="L46"/>
      <c r="M46" s="77"/>
      <c r="N46" s="77"/>
      <c r="O46"/>
      <c r="P46" s="78"/>
    </row>
    <row r="47" spans="1:17" s="42" customFormat="1" x14ac:dyDescent="0.25">
      <c r="A47" s="45"/>
      <c r="B47" s="46"/>
      <c r="C47" s="47"/>
      <c r="D47" s="48"/>
      <c r="E47" s="28"/>
      <c r="F47" s="77"/>
      <c r="G47" s="77"/>
      <c r="H47" s="77"/>
      <c r="I47" s="77"/>
      <c r="J47" s="77"/>
      <c r="K47" s="77"/>
      <c r="L47"/>
      <c r="M47" s="77"/>
      <c r="N47" s="77"/>
      <c r="O47"/>
      <c r="P47" s="78"/>
    </row>
    <row r="48" spans="1:17" s="42" customFormat="1" x14ac:dyDescent="0.25">
      <c r="A48" s="45"/>
      <c r="B48" s="46"/>
      <c r="C48" s="47"/>
      <c r="D48" s="48"/>
      <c r="E48" s="28"/>
      <c r="F48" s="77"/>
      <c r="G48" s="77"/>
      <c r="H48" s="77"/>
      <c r="I48" s="77"/>
      <c r="J48" s="77"/>
      <c r="K48" s="77"/>
      <c r="L48"/>
      <c r="M48" s="77"/>
      <c r="N48" s="77"/>
      <c r="O48"/>
      <c r="P48" s="78"/>
    </row>
    <row r="49" spans="1:16" s="42" customFormat="1" x14ac:dyDescent="0.25">
      <c r="A49" s="45"/>
      <c r="B49" s="46"/>
      <c r="C49" s="47"/>
      <c r="D49" s="48"/>
      <c r="E49" s="28"/>
      <c r="F49" s="77"/>
      <c r="G49" s="77"/>
      <c r="H49" s="77"/>
      <c r="I49" s="77"/>
      <c r="J49" s="77"/>
      <c r="K49" s="77"/>
      <c r="L49"/>
      <c r="M49" s="77"/>
      <c r="N49" s="77"/>
      <c r="O49"/>
      <c r="P49" s="78"/>
    </row>
    <row r="50" spans="1:16" s="42" customFormat="1" x14ac:dyDescent="0.25">
      <c r="A50" s="45"/>
      <c r="B50" s="46"/>
      <c r="C50" s="47"/>
      <c r="D50" s="48"/>
      <c r="E50" s="28"/>
      <c r="F50" s="77"/>
      <c r="G50" s="77"/>
      <c r="H50" s="77"/>
      <c r="I50" s="77"/>
      <c r="J50" s="77"/>
      <c r="K50" s="77"/>
      <c r="L50"/>
      <c r="M50" s="77"/>
      <c r="N50" s="77"/>
      <c r="O50"/>
      <c r="P50" s="78"/>
    </row>
    <row r="51" spans="1:16" s="42" customFormat="1" x14ac:dyDescent="0.25">
      <c r="A51" s="45"/>
      <c r="B51" s="46"/>
      <c r="C51" s="47"/>
      <c r="D51" s="48"/>
      <c r="E51" s="28"/>
      <c r="F51" s="77"/>
      <c r="G51" s="77"/>
      <c r="H51" s="77"/>
      <c r="I51" s="77"/>
      <c r="J51" s="77"/>
      <c r="K51" s="77"/>
      <c r="L51"/>
      <c r="M51" s="77"/>
      <c r="N51" s="77"/>
      <c r="O51"/>
      <c r="P51" s="78"/>
    </row>
    <row r="52" spans="1:16" s="42" customFormat="1" x14ac:dyDescent="0.25">
      <c r="A52" s="45"/>
      <c r="B52" s="46"/>
      <c r="C52" s="47"/>
      <c r="D52" s="48"/>
      <c r="E52" s="28"/>
      <c r="F52" s="77"/>
      <c r="G52" s="77"/>
      <c r="H52" s="77"/>
      <c r="I52" s="77"/>
      <c r="J52" s="77"/>
      <c r="K52" s="77"/>
      <c r="L52"/>
      <c r="M52" s="77"/>
      <c r="N52" s="77"/>
      <c r="O52"/>
      <c r="P52" s="78"/>
    </row>
    <row r="53" spans="1:16" s="42" customFormat="1" x14ac:dyDescent="0.25">
      <c r="A53" s="45"/>
      <c r="B53" s="46"/>
      <c r="C53" s="47"/>
      <c r="D53" s="48"/>
      <c r="E53" s="28"/>
      <c r="F53" s="77"/>
      <c r="G53" s="77"/>
      <c r="H53" s="77"/>
      <c r="I53" s="77"/>
      <c r="J53" s="77"/>
      <c r="K53" s="77"/>
      <c r="L53"/>
      <c r="M53" s="77"/>
      <c r="N53" s="77"/>
      <c r="O53"/>
      <c r="P53" s="78"/>
    </row>
    <row r="54" spans="1:16" s="42" customFormat="1" x14ac:dyDescent="0.25">
      <c r="A54" s="45"/>
      <c r="B54" s="46"/>
      <c r="C54" s="47"/>
      <c r="D54" s="48"/>
      <c r="E54" s="28"/>
      <c r="F54" s="77"/>
      <c r="G54" s="77"/>
      <c r="H54" s="77"/>
      <c r="I54" s="77"/>
      <c r="J54" s="77"/>
      <c r="K54" s="77"/>
      <c r="L54"/>
      <c r="M54" s="77"/>
      <c r="N54" s="77"/>
      <c r="O54"/>
      <c r="P54" s="78"/>
    </row>
    <row r="55" spans="1:16" s="42" customFormat="1" x14ac:dyDescent="0.25">
      <c r="A55" s="45"/>
      <c r="B55" s="46"/>
      <c r="C55" s="47"/>
      <c r="D55" s="48"/>
      <c r="E55" s="28"/>
      <c r="F55" s="77"/>
      <c r="G55" s="77"/>
      <c r="H55" s="77"/>
      <c r="I55" s="77"/>
      <c r="J55" s="77"/>
      <c r="K55" s="77"/>
      <c r="L55"/>
      <c r="M55" s="77"/>
      <c r="N55" s="77"/>
      <c r="O55"/>
      <c r="P55" s="78"/>
    </row>
    <row r="56" spans="1:16" s="42" customFormat="1" x14ac:dyDescent="0.25">
      <c r="A56" s="45"/>
      <c r="B56" s="46"/>
      <c r="C56" s="47"/>
      <c r="D56" s="48"/>
      <c r="E56" s="28"/>
      <c r="F56" s="77"/>
      <c r="G56" s="77"/>
      <c r="H56" s="77"/>
      <c r="I56" s="77"/>
      <c r="J56" s="77"/>
      <c r="K56" s="77"/>
      <c r="L56"/>
      <c r="M56" s="77"/>
      <c r="N56" s="77"/>
      <c r="O56"/>
      <c r="P56" s="78"/>
    </row>
    <row r="57" spans="1:16" s="42" customFormat="1" x14ac:dyDescent="0.25">
      <c r="A57" s="45"/>
      <c r="B57" s="46"/>
      <c r="C57" s="47"/>
      <c r="D57" s="48"/>
      <c r="E57" s="28"/>
      <c r="F57" s="77"/>
      <c r="G57" s="77"/>
      <c r="H57" s="77"/>
      <c r="I57" s="77"/>
      <c r="J57" s="77"/>
      <c r="K57" s="77"/>
      <c r="L57"/>
      <c r="M57" s="77"/>
      <c r="N57" s="77"/>
      <c r="O57"/>
      <c r="P57" s="78"/>
    </row>
    <row r="58" spans="1:16" s="42" customFormat="1" x14ac:dyDescent="0.25">
      <c r="A58" s="45"/>
      <c r="B58" s="46"/>
      <c r="C58" s="47"/>
      <c r="D58" s="48"/>
      <c r="E58" s="28"/>
      <c r="F58" s="77"/>
      <c r="G58" s="77"/>
      <c r="H58" s="77"/>
      <c r="I58" s="77"/>
      <c r="J58" s="77"/>
      <c r="K58" s="77"/>
      <c r="L58"/>
      <c r="M58" s="77"/>
      <c r="N58" s="77"/>
      <c r="O58"/>
      <c r="P58" s="78"/>
    </row>
    <row r="59" spans="1:16" s="42" customFormat="1" x14ac:dyDescent="0.25">
      <c r="A59" s="45"/>
      <c r="B59" s="46"/>
      <c r="C59" s="47"/>
      <c r="D59" s="48"/>
      <c r="E59" s="28"/>
      <c r="F59" s="77"/>
      <c r="G59" s="77"/>
      <c r="H59" s="77"/>
      <c r="I59" s="77"/>
      <c r="J59" s="77"/>
      <c r="K59" s="77"/>
      <c r="L59"/>
      <c r="M59" s="77"/>
      <c r="N59" s="77"/>
      <c r="O59"/>
      <c r="P59" s="78"/>
    </row>
    <row r="60" spans="1:16" s="42" customFormat="1" x14ac:dyDescent="0.25">
      <c r="A60" s="45"/>
      <c r="B60" s="46"/>
      <c r="C60" s="47"/>
      <c r="D60" s="48"/>
      <c r="E60" s="28"/>
      <c r="F60" s="77"/>
      <c r="G60" s="77"/>
      <c r="H60" s="77"/>
      <c r="I60" s="77"/>
      <c r="J60" s="77"/>
      <c r="K60" s="77"/>
      <c r="L60"/>
      <c r="M60" s="77"/>
      <c r="N60" s="77"/>
      <c r="O60"/>
      <c r="P60" s="78"/>
    </row>
    <row r="61" spans="1:16" s="42" customFormat="1" x14ac:dyDescent="0.25">
      <c r="A61" s="45"/>
      <c r="B61" s="46"/>
      <c r="C61" s="47"/>
      <c r="D61" s="48"/>
      <c r="E61" s="28"/>
      <c r="F61" s="77"/>
      <c r="G61" s="77"/>
      <c r="H61" s="77"/>
      <c r="I61" s="77"/>
      <c r="J61" s="77"/>
      <c r="K61" s="77"/>
      <c r="L61"/>
      <c r="M61" s="77"/>
      <c r="N61" s="77"/>
      <c r="O61"/>
      <c r="P61" s="78"/>
    </row>
    <row r="62" spans="1:16" s="42" customFormat="1" x14ac:dyDescent="0.25">
      <c r="A62" s="45"/>
      <c r="B62" s="46"/>
      <c r="C62" s="47"/>
      <c r="D62" s="48"/>
      <c r="E62" s="28"/>
      <c r="F62" s="77"/>
      <c r="G62" s="77"/>
      <c r="H62" s="77"/>
      <c r="I62" s="77"/>
      <c r="J62" s="77"/>
      <c r="K62" s="77"/>
      <c r="L62"/>
      <c r="M62" s="77"/>
      <c r="N62" s="77"/>
      <c r="O62"/>
      <c r="P62" s="78"/>
    </row>
    <row r="63" spans="1:16" s="42" customFormat="1" x14ac:dyDescent="0.25">
      <c r="A63" s="45"/>
      <c r="B63" s="46"/>
      <c r="C63" s="47"/>
      <c r="D63" s="48"/>
      <c r="E63" s="28"/>
      <c r="F63" s="77"/>
      <c r="G63" s="77"/>
      <c r="H63" s="77"/>
      <c r="I63" s="77"/>
      <c r="J63" s="77"/>
      <c r="K63" s="77"/>
      <c r="L63"/>
      <c r="M63" s="77"/>
      <c r="N63" s="77"/>
      <c r="O63"/>
      <c r="P63" s="78"/>
    </row>
    <row r="64" spans="1:16" s="42" customFormat="1" x14ac:dyDescent="0.25">
      <c r="A64" s="45"/>
      <c r="B64" s="46"/>
      <c r="C64" s="47"/>
      <c r="D64" s="48"/>
      <c r="E64" s="28"/>
      <c r="F64" s="77"/>
      <c r="G64" s="77"/>
      <c r="H64" s="77"/>
      <c r="I64" s="77"/>
      <c r="J64" s="77"/>
      <c r="K64" s="77"/>
      <c r="L64"/>
      <c r="M64" s="77"/>
      <c r="N64" s="77"/>
      <c r="O64"/>
      <c r="P64" s="78"/>
    </row>
    <row r="65" spans="1:16" s="42" customFormat="1" x14ac:dyDescent="0.25">
      <c r="A65" s="45"/>
      <c r="B65" s="46"/>
      <c r="C65" s="47"/>
      <c r="D65" s="48"/>
      <c r="E65" s="28"/>
      <c r="F65" s="77"/>
      <c r="G65" s="77"/>
      <c r="H65" s="77"/>
      <c r="I65" s="77"/>
      <c r="J65" s="77"/>
      <c r="K65" s="77"/>
      <c r="L65"/>
      <c r="M65" s="77"/>
      <c r="N65" s="77"/>
      <c r="O65"/>
      <c r="P65" s="78"/>
    </row>
    <row r="66" spans="1:16" s="42" customFormat="1" x14ac:dyDescent="0.25">
      <c r="A66" s="45"/>
      <c r="B66" s="46"/>
      <c r="C66" s="47"/>
      <c r="D66" s="48"/>
      <c r="E66" s="28"/>
      <c r="F66" s="77"/>
      <c r="G66" s="77"/>
      <c r="H66" s="77"/>
      <c r="I66" s="77"/>
      <c r="J66" s="77"/>
      <c r="K66" s="77"/>
      <c r="L66"/>
      <c r="M66" s="77"/>
      <c r="N66" s="77"/>
      <c r="O66"/>
      <c r="P66" s="78"/>
    </row>
    <row r="67" spans="1:16" s="42" customFormat="1" x14ac:dyDescent="0.25">
      <c r="A67" s="45"/>
      <c r="B67" s="46"/>
      <c r="C67" s="47"/>
      <c r="D67" s="48"/>
      <c r="E67" s="28"/>
      <c r="F67" s="77"/>
      <c r="G67" s="77"/>
      <c r="H67" s="77"/>
      <c r="I67" s="77"/>
      <c r="J67" s="77"/>
      <c r="K67" s="77"/>
      <c r="L67"/>
      <c r="M67" s="77"/>
      <c r="N67" s="77"/>
      <c r="O67"/>
      <c r="P67" s="78"/>
    </row>
    <row r="68" spans="1:16" s="42" customFormat="1" x14ac:dyDescent="0.25">
      <c r="A68" s="45"/>
      <c r="B68" s="46"/>
      <c r="C68" s="47"/>
      <c r="D68" s="48"/>
      <c r="E68" s="28"/>
      <c r="F68" s="77"/>
      <c r="G68" s="77"/>
      <c r="H68" s="77"/>
      <c r="I68" s="77"/>
      <c r="J68" s="77"/>
      <c r="K68" s="77"/>
      <c r="L68"/>
      <c r="M68" s="77"/>
      <c r="N68" s="77"/>
      <c r="O68"/>
      <c r="P68" s="78"/>
    </row>
    <row r="69" spans="1:16" s="42" customFormat="1" x14ac:dyDescent="0.25">
      <c r="A69" s="45"/>
      <c r="B69" s="46"/>
      <c r="C69" s="47"/>
      <c r="D69" s="48"/>
      <c r="E69" s="28"/>
      <c r="F69" s="77"/>
      <c r="G69" s="77"/>
      <c r="H69" s="77"/>
      <c r="I69" s="77"/>
      <c r="J69" s="77"/>
      <c r="K69" s="77"/>
      <c r="L69"/>
      <c r="M69" s="77"/>
      <c r="N69" s="77"/>
      <c r="O69"/>
      <c r="P69" s="78"/>
    </row>
    <row r="70" spans="1:16" s="42" customFormat="1" x14ac:dyDescent="0.25">
      <c r="A70" s="45"/>
      <c r="B70" s="46"/>
      <c r="C70" s="47"/>
      <c r="D70" s="48"/>
      <c r="E70" s="28"/>
      <c r="F70" s="77"/>
      <c r="G70" s="77"/>
      <c r="H70" s="77"/>
      <c r="I70" s="77"/>
      <c r="J70" s="77"/>
      <c r="K70" s="77"/>
      <c r="L70"/>
      <c r="M70" s="77"/>
      <c r="N70" s="77"/>
      <c r="O70"/>
      <c r="P70" s="78"/>
    </row>
    <row r="71" spans="1:16" s="42" customFormat="1" x14ac:dyDescent="0.25">
      <c r="A71" s="45"/>
      <c r="B71" s="46"/>
      <c r="C71" s="47"/>
      <c r="D71" s="48"/>
      <c r="E71" s="28"/>
      <c r="F71" s="77"/>
      <c r="G71" s="77"/>
      <c r="H71" s="77"/>
      <c r="I71" s="77"/>
      <c r="J71" s="77"/>
      <c r="K71" s="77"/>
      <c r="L71"/>
      <c r="M71" s="77"/>
      <c r="N71" s="77"/>
      <c r="O71"/>
      <c r="P71" s="78"/>
    </row>
    <row r="72" spans="1:16" s="42" customFormat="1" x14ac:dyDescent="0.25">
      <c r="A72" s="45"/>
      <c r="B72" s="46"/>
      <c r="C72" s="47"/>
      <c r="D72" s="48"/>
      <c r="E72" s="28"/>
      <c r="F72" s="77"/>
      <c r="G72" s="77"/>
      <c r="H72" s="77"/>
      <c r="I72" s="77"/>
      <c r="J72" s="77"/>
      <c r="K72" s="77"/>
      <c r="L72"/>
      <c r="M72" s="77"/>
      <c r="N72" s="77"/>
      <c r="O72"/>
      <c r="P72" s="78"/>
    </row>
    <row r="73" spans="1:16" s="42" customFormat="1" x14ac:dyDescent="0.25">
      <c r="A73" s="45"/>
      <c r="B73" s="46"/>
      <c r="C73" s="47"/>
      <c r="D73" s="48"/>
      <c r="E73" s="28"/>
      <c r="F73" s="77"/>
      <c r="G73" s="77"/>
      <c r="H73" s="77"/>
      <c r="I73" s="77"/>
      <c r="J73" s="77"/>
      <c r="K73" s="77"/>
      <c r="L73"/>
      <c r="M73" s="77"/>
      <c r="N73" s="77"/>
      <c r="O73"/>
      <c r="P73" s="78"/>
    </row>
    <row r="74" spans="1:16" s="42" customFormat="1" x14ac:dyDescent="0.25">
      <c r="A74" s="45"/>
      <c r="B74" s="46"/>
      <c r="C74" s="47"/>
      <c r="D74" s="48"/>
      <c r="E74" s="28"/>
      <c r="F74" s="77"/>
      <c r="G74" s="77"/>
      <c r="H74" s="77"/>
      <c r="I74" s="77"/>
      <c r="J74" s="77"/>
      <c r="K74" s="77"/>
      <c r="L74"/>
      <c r="M74" s="77"/>
      <c r="N74" s="77"/>
      <c r="O74"/>
      <c r="P74" s="78"/>
    </row>
    <row r="75" spans="1:16" s="42" customFormat="1" x14ac:dyDescent="0.25">
      <c r="A75" s="45"/>
      <c r="B75" s="46"/>
      <c r="C75" s="47"/>
      <c r="D75" s="48"/>
      <c r="E75" s="28"/>
      <c r="F75" s="77"/>
      <c r="G75" s="77"/>
      <c r="H75" s="77"/>
      <c r="I75" s="77"/>
      <c r="J75" s="77"/>
      <c r="K75" s="77"/>
      <c r="L75"/>
      <c r="M75" s="77"/>
      <c r="N75" s="77"/>
      <c r="O75"/>
      <c r="P75" s="78"/>
    </row>
    <row r="76" spans="1:16" s="42" customFormat="1" x14ac:dyDescent="0.25">
      <c r="A76" s="45"/>
      <c r="B76" s="46"/>
      <c r="C76" s="47"/>
      <c r="D76" s="48"/>
      <c r="E76" s="28"/>
      <c r="F76" s="77"/>
      <c r="G76" s="77"/>
      <c r="H76" s="77"/>
      <c r="I76" s="77"/>
      <c r="J76" s="77"/>
      <c r="K76" s="77"/>
      <c r="L76"/>
      <c r="M76" s="77"/>
      <c r="N76" s="77"/>
      <c r="O76"/>
      <c r="P76" s="78"/>
    </row>
    <row r="77" spans="1:16" s="42" customFormat="1" x14ac:dyDescent="0.25">
      <c r="A77" s="45"/>
      <c r="B77" s="46"/>
      <c r="C77" s="47"/>
      <c r="D77" s="48"/>
      <c r="E77" s="28"/>
      <c r="F77" s="77"/>
      <c r="G77" s="77"/>
      <c r="H77" s="77"/>
      <c r="I77" s="77"/>
      <c r="J77" s="77"/>
      <c r="K77" s="77"/>
      <c r="L77"/>
      <c r="M77" s="77"/>
      <c r="N77" s="77"/>
      <c r="O77"/>
      <c r="P77" s="78"/>
    </row>
    <row r="78" spans="1:16" s="42" customFormat="1" x14ac:dyDescent="0.25">
      <c r="A78" s="45"/>
      <c r="B78" s="46"/>
      <c r="C78" s="47"/>
      <c r="D78" s="48"/>
      <c r="E78" s="28"/>
      <c r="F78" s="77"/>
      <c r="G78" s="77"/>
      <c r="H78" s="77"/>
      <c r="I78" s="77"/>
      <c r="J78" s="77"/>
      <c r="K78" s="77"/>
      <c r="L78"/>
      <c r="M78" s="77"/>
      <c r="N78" s="77"/>
      <c r="O78"/>
      <c r="P78" s="78"/>
    </row>
    <row r="79" spans="1:16" s="42" customFormat="1" x14ac:dyDescent="0.25">
      <c r="A79" s="45"/>
      <c r="B79" s="46"/>
      <c r="C79" s="47"/>
      <c r="D79" s="48"/>
      <c r="E79" s="28"/>
      <c r="F79" s="77"/>
      <c r="G79" s="77"/>
      <c r="H79" s="77"/>
      <c r="I79" s="77"/>
      <c r="J79" s="77"/>
      <c r="K79" s="77"/>
      <c r="L79"/>
      <c r="M79" s="77"/>
      <c r="N79" s="77"/>
      <c r="O79"/>
      <c r="P79" s="78"/>
    </row>
    <row r="80" spans="1:16" s="42" customFormat="1" x14ac:dyDescent="0.25">
      <c r="A80" s="45"/>
      <c r="B80" s="46"/>
      <c r="C80" s="47"/>
      <c r="D80" s="48"/>
      <c r="E80" s="28"/>
      <c r="F80" s="77"/>
      <c r="G80" s="77"/>
      <c r="H80" s="77"/>
      <c r="I80" s="77"/>
      <c r="J80" s="77"/>
      <c r="K80" s="77"/>
      <c r="L80"/>
      <c r="M80" s="77"/>
      <c r="N80" s="77"/>
      <c r="O80"/>
      <c r="P80" s="78"/>
    </row>
    <row r="81" spans="1:16" s="42" customFormat="1" x14ac:dyDescent="0.25">
      <c r="A81" s="45"/>
      <c r="B81" s="46"/>
      <c r="C81" s="47"/>
      <c r="D81" s="48"/>
      <c r="E81" s="28"/>
      <c r="F81" s="77"/>
      <c r="G81" s="77"/>
      <c r="H81" s="77"/>
      <c r="I81" s="77"/>
      <c r="J81" s="77"/>
      <c r="K81" s="77"/>
      <c r="L81"/>
      <c r="M81" s="77"/>
      <c r="N81" s="77"/>
      <c r="O81"/>
      <c r="P81" s="78"/>
    </row>
    <row r="82" spans="1:16" s="42" customFormat="1" x14ac:dyDescent="0.25">
      <c r="A82" s="45"/>
      <c r="B82" s="46"/>
      <c r="C82" s="47"/>
      <c r="D82" s="48"/>
      <c r="E82" s="28"/>
      <c r="F82" s="77"/>
      <c r="G82" s="77"/>
      <c r="H82" s="77"/>
      <c r="I82" s="77"/>
      <c r="J82" s="77"/>
      <c r="K82" s="77"/>
      <c r="L82"/>
      <c r="M82" s="77"/>
      <c r="N82" s="77"/>
      <c r="O82"/>
      <c r="P82" s="78"/>
    </row>
    <row r="83" spans="1:16" s="42" customFormat="1" x14ac:dyDescent="0.25">
      <c r="A83" s="45"/>
      <c r="B83" s="46"/>
      <c r="C83" s="47"/>
      <c r="D83" s="48"/>
      <c r="E83" s="28"/>
      <c r="F83" s="77"/>
      <c r="G83" s="77"/>
      <c r="H83" s="77"/>
      <c r="I83" s="77"/>
      <c r="J83" s="77"/>
      <c r="K83" s="77"/>
      <c r="L83"/>
      <c r="M83" s="77"/>
      <c r="N83" s="77"/>
      <c r="O83"/>
      <c r="P83" s="78"/>
    </row>
    <row r="84" spans="1:16" s="42" customFormat="1" x14ac:dyDescent="0.25">
      <c r="A84" s="45"/>
      <c r="B84" s="46"/>
      <c r="C84" s="47"/>
      <c r="D84" s="48"/>
      <c r="E84" s="28"/>
      <c r="F84" s="77"/>
      <c r="G84" s="77"/>
      <c r="H84" s="77"/>
      <c r="I84" s="77"/>
      <c r="J84" s="77"/>
      <c r="K84" s="77"/>
      <c r="L84"/>
      <c r="M84" s="77"/>
      <c r="N84" s="77"/>
      <c r="O84"/>
      <c r="P84" s="78"/>
    </row>
    <row r="85" spans="1:16" s="42" customFormat="1" x14ac:dyDescent="0.25">
      <c r="A85" s="45"/>
      <c r="B85" s="46"/>
      <c r="C85" s="47"/>
      <c r="D85" s="48"/>
      <c r="E85" s="28"/>
      <c r="F85" s="77"/>
      <c r="G85" s="77"/>
      <c r="H85" s="77"/>
      <c r="I85" s="77"/>
      <c r="J85" s="77"/>
      <c r="K85" s="77"/>
      <c r="L85"/>
      <c r="M85" s="77"/>
      <c r="N85" s="77"/>
      <c r="O85"/>
      <c r="P85" s="78"/>
    </row>
    <row r="86" spans="1:16" s="42" customFormat="1" x14ac:dyDescent="0.25">
      <c r="A86" s="45"/>
      <c r="B86" s="46"/>
      <c r="C86" s="47"/>
      <c r="D86" s="48"/>
      <c r="E86" s="28"/>
      <c r="F86" s="77"/>
      <c r="G86" s="77"/>
      <c r="H86" s="77"/>
      <c r="I86" s="77"/>
      <c r="J86" s="77"/>
      <c r="K86" s="77"/>
      <c r="L86"/>
      <c r="M86" s="77"/>
      <c r="N86" s="77"/>
      <c r="O86"/>
      <c r="P86" s="78"/>
    </row>
    <row r="87" spans="1:16" s="42" customFormat="1" x14ac:dyDescent="0.25">
      <c r="A87" s="45"/>
      <c r="B87" s="46"/>
      <c r="C87" s="47"/>
      <c r="D87" s="48"/>
      <c r="E87" s="28"/>
      <c r="F87" s="77"/>
      <c r="G87" s="77"/>
      <c r="H87" s="77"/>
      <c r="I87" s="77"/>
      <c r="J87" s="77"/>
      <c r="K87" s="77"/>
      <c r="L87"/>
      <c r="M87" s="77"/>
      <c r="N87" s="77"/>
      <c r="O87"/>
      <c r="P87" s="78"/>
    </row>
    <row r="88" spans="1:16" s="42" customFormat="1" x14ac:dyDescent="0.25">
      <c r="A88" s="45"/>
      <c r="B88" s="46"/>
      <c r="C88" s="47"/>
      <c r="D88" s="48"/>
      <c r="E88" s="28"/>
      <c r="F88" s="77"/>
      <c r="G88" s="77"/>
      <c r="H88" s="77"/>
      <c r="I88" s="77"/>
      <c r="J88" s="77"/>
      <c r="K88" s="77"/>
      <c r="L88"/>
      <c r="M88" s="77"/>
      <c r="N88" s="77"/>
      <c r="O88"/>
      <c r="P88" s="78"/>
    </row>
    <row r="89" spans="1:16" s="42" customFormat="1" x14ac:dyDescent="0.25">
      <c r="A89" s="45"/>
      <c r="B89" s="46"/>
      <c r="C89" s="47"/>
      <c r="D89" s="48"/>
      <c r="E89" s="28"/>
      <c r="F89" s="77"/>
      <c r="G89" s="77"/>
      <c r="H89" s="77"/>
      <c r="I89" s="77"/>
      <c r="J89" s="77"/>
      <c r="K89" s="77"/>
      <c r="L89"/>
      <c r="M89" s="77"/>
      <c r="N89" s="77"/>
      <c r="O89"/>
      <c r="P89" s="78"/>
    </row>
    <row r="90" spans="1:16" s="42" customFormat="1" x14ac:dyDescent="0.25">
      <c r="A90" s="45"/>
      <c r="B90" s="46"/>
      <c r="C90" s="47"/>
      <c r="D90" s="48"/>
      <c r="E90" s="28"/>
      <c r="F90" s="77"/>
      <c r="G90" s="77"/>
      <c r="H90" s="77"/>
      <c r="I90" s="77"/>
      <c r="J90" s="77"/>
      <c r="K90" s="77"/>
      <c r="L90"/>
      <c r="M90" s="77"/>
      <c r="N90" s="77"/>
      <c r="O90"/>
      <c r="P90" s="78"/>
    </row>
    <row r="91" spans="1:16" s="42" customFormat="1" x14ac:dyDescent="0.25">
      <c r="A91" s="45"/>
      <c r="B91" s="46"/>
      <c r="C91" s="47"/>
      <c r="D91" s="48"/>
      <c r="E91" s="28"/>
      <c r="F91" s="77"/>
      <c r="G91" s="77"/>
      <c r="H91" s="77"/>
      <c r="I91" s="77"/>
      <c r="J91" s="77"/>
      <c r="K91" s="77"/>
      <c r="L91"/>
      <c r="M91" s="77"/>
      <c r="N91" s="77"/>
      <c r="O91"/>
      <c r="P91" s="78"/>
    </row>
    <row r="92" spans="1:16" s="42" customFormat="1" x14ac:dyDescent="0.25">
      <c r="A92" s="45"/>
      <c r="B92" s="46"/>
      <c r="C92" s="47"/>
      <c r="D92" s="48"/>
      <c r="E92" s="28"/>
      <c r="F92" s="77"/>
      <c r="G92" s="77"/>
      <c r="H92" s="77"/>
      <c r="I92" s="77"/>
      <c r="J92" s="77"/>
      <c r="K92" s="77"/>
      <c r="L92"/>
      <c r="M92" s="77"/>
      <c r="N92" s="77"/>
      <c r="O92"/>
      <c r="P92" s="78"/>
    </row>
    <row r="93" spans="1:16" s="42" customFormat="1" x14ac:dyDescent="0.25">
      <c r="A93" s="45"/>
      <c r="B93" s="46"/>
      <c r="C93" s="47"/>
      <c r="D93" s="48"/>
      <c r="E93" s="28"/>
      <c r="F93" s="77"/>
      <c r="G93" s="77"/>
      <c r="H93" s="77"/>
      <c r="I93" s="77"/>
      <c r="J93" s="77"/>
      <c r="K93" s="77"/>
      <c r="L93"/>
      <c r="M93" s="77"/>
      <c r="N93" s="77"/>
      <c r="O93"/>
      <c r="P93" s="78"/>
    </row>
    <row r="94" spans="1:16" s="42" customFormat="1" x14ac:dyDescent="0.25">
      <c r="A94" s="45"/>
      <c r="B94" s="46"/>
      <c r="C94" s="47"/>
      <c r="D94" s="48"/>
      <c r="E94" s="28"/>
      <c r="F94" s="77"/>
      <c r="G94" s="77"/>
      <c r="H94" s="77"/>
      <c r="I94" s="77"/>
      <c r="J94" s="77"/>
      <c r="K94" s="77"/>
      <c r="L94"/>
      <c r="M94" s="77"/>
      <c r="N94" s="77"/>
      <c r="O94"/>
      <c r="P94" s="78"/>
    </row>
    <row r="95" spans="1:16" s="42" customFormat="1" x14ac:dyDescent="0.25">
      <c r="A95" s="45"/>
      <c r="B95" s="46"/>
      <c r="C95" s="47"/>
      <c r="D95" s="48"/>
      <c r="E95" s="28"/>
      <c r="F95" s="77"/>
      <c r="G95" s="77"/>
      <c r="H95" s="77"/>
      <c r="I95" s="77"/>
      <c r="J95" s="77"/>
      <c r="K95" s="77"/>
      <c r="L95"/>
      <c r="M95" s="77"/>
      <c r="N95" s="77"/>
      <c r="O95"/>
      <c r="P95" s="78"/>
    </row>
    <row r="96" spans="1:16" s="42" customFormat="1" x14ac:dyDescent="0.25">
      <c r="A96" s="45"/>
      <c r="B96" s="46"/>
      <c r="C96" s="47"/>
      <c r="D96" s="48"/>
      <c r="E96" s="28"/>
      <c r="F96" s="77"/>
      <c r="G96" s="77"/>
      <c r="H96" s="77"/>
      <c r="I96" s="77"/>
      <c r="J96" s="77"/>
      <c r="K96" s="77"/>
      <c r="L96"/>
      <c r="M96" s="77"/>
      <c r="N96" s="77"/>
      <c r="O96"/>
      <c r="P96" s="78"/>
    </row>
    <row r="97" spans="1:16" s="42" customFormat="1" x14ac:dyDescent="0.25">
      <c r="A97" s="45"/>
      <c r="B97" s="46"/>
      <c r="C97" s="47"/>
      <c r="D97" s="48"/>
      <c r="E97" s="28"/>
      <c r="F97" s="77"/>
      <c r="G97" s="77"/>
      <c r="H97" s="77"/>
      <c r="I97" s="77"/>
      <c r="J97" s="77"/>
      <c r="K97" s="77"/>
      <c r="L97"/>
      <c r="M97" s="77"/>
      <c r="N97" s="77"/>
      <c r="O97"/>
      <c r="P97" s="78"/>
    </row>
    <row r="98" spans="1:16" s="42" customFormat="1" x14ac:dyDescent="0.25">
      <c r="A98" s="45"/>
      <c r="B98" s="46"/>
      <c r="C98" s="47"/>
      <c r="D98" s="48"/>
      <c r="E98" s="28"/>
      <c r="F98" s="77"/>
      <c r="G98" s="77"/>
      <c r="H98" s="77"/>
      <c r="I98" s="77"/>
      <c r="J98" s="77"/>
      <c r="K98" s="77"/>
      <c r="L98"/>
      <c r="M98" s="77"/>
      <c r="N98" s="77"/>
      <c r="O98"/>
      <c r="P98" s="78"/>
    </row>
    <row r="99" spans="1:16" s="42" customFormat="1" x14ac:dyDescent="0.25">
      <c r="A99" s="45"/>
      <c r="B99" s="46"/>
      <c r="C99" s="47"/>
      <c r="D99" s="48"/>
      <c r="E99" s="28"/>
      <c r="F99" s="77"/>
      <c r="G99" s="77"/>
      <c r="H99" s="77"/>
      <c r="I99" s="77"/>
      <c r="J99" s="77"/>
      <c r="K99" s="77"/>
      <c r="L99"/>
      <c r="M99" s="77"/>
      <c r="N99" s="77"/>
      <c r="O99"/>
      <c r="P99" s="78"/>
    </row>
    <row r="100" spans="1:16" s="42" customFormat="1" x14ac:dyDescent="0.25">
      <c r="A100" s="45"/>
      <c r="B100" s="46"/>
      <c r="C100" s="47"/>
      <c r="D100" s="48"/>
      <c r="E100" s="28"/>
      <c r="F100" s="77"/>
      <c r="G100" s="77"/>
      <c r="H100" s="77"/>
      <c r="I100" s="77"/>
      <c r="J100" s="77"/>
      <c r="K100" s="77"/>
      <c r="L100"/>
      <c r="M100" s="77"/>
      <c r="N100" s="77"/>
      <c r="O100"/>
      <c r="P100" s="78"/>
    </row>
    <row r="101" spans="1:16" s="42" customFormat="1" x14ac:dyDescent="0.25">
      <c r="A101" s="45"/>
      <c r="B101" s="46"/>
      <c r="C101" s="47"/>
      <c r="D101" s="48"/>
      <c r="E101" s="28"/>
      <c r="F101" s="77"/>
      <c r="G101" s="77"/>
      <c r="H101" s="77"/>
      <c r="I101" s="77"/>
      <c r="J101" s="77"/>
      <c r="K101" s="77"/>
      <c r="L101"/>
      <c r="M101" s="77"/>
      <c r="N101" s="77"/>
      <c r="O101"/>
      <c r="P101" s="78"/>
    </row>
    <row r="102" spans="1:16" s="42" customFormat="1" x14ac:dyDescent="0.25">
      <c r="A102" s="45"/>
      <c r="B102" s="46"/>
      <c r="C102" s="47"/>
      <c r="D102" s="48"/>
      <c r="E102" s="28"/>
      <c r="F102" s="77"/>
      <c r="G102" s="77"/>
      <c r="H102" s="77"/>
      <c r="I102" s="77"/>
      <c r="J102" s="77"/>
      <c r="K102" s="77"/>
      <c r="L102"/>
      <c r="M102" s="77"/>
      <c r="N102" s="77"/>
      <c r="O102"/>
      <c r="P102" s="78"/>
    </row>
    <row r="103" spans="1:16" s="42" customFormat="1" x14ac:dyDescent="0.25">
      <c r="A103" s="45"/>
      <c r="B103" s="46"/>
      <c r="C103" s="47"/>
      <c r="D103" s="48"/>
      <c r="E103" s="28"/>
      <c r="F103" s="77"/>
      <c r="G103" s="77"/>
      <c r="H103" s="77"/>
      <c r="I103" s="77"/>
      <c r="J103" s="77"/>
      <c r="K103" s="77"/>
      <c r="L103"/>
      <c r="M103" s="77"/>
      <c r="N103" s="77"/>
      <c r="O103"/>
      <c r="P103" s="78"/>
    </row>
    <row r="104" spans="1:16" s="42" customFormat="1" x14ac:dyDescent="0.25">
      <c r="A104" s="45"/>
      <c r="B104" s="46"/>
      <c r="C104" s="47"/>
      <c r="D104" s="48"/>
      <c r="E104" s="28"/>
      <c r="F104" s="77"/>
      <c r="G104" s="77"/>
      <c r="H104" s="77"/>
      <c r="I104" s="77"/>
      <c r="J104" s="77"/>
      <c r="K104" s="77"/>
      <c r="L104"/>
      <c r="M104" s="77"/>
      <c r="N104" s="77"/>
      <c r="O104"/>
      <c r="P104" s="78"/>
    </row>
    <row r="105" spans="1:16" s="42" customFormat="1" x14ac:dyDescent="0.25">
      <c r="A105" s="45"/>
      <c r="B105" s="46"/>
      <c r="C105" s="47"/>
      <c r="D105" s="48"/>
      <c r="E105" s="28"/>
      <c r="F105" s="77"/>
      <c r="G105" s="77"/>
      <c r="H105" s="77"/>
      <c r="I105" s="77"/>
      <c r="J105" s="77"/>
      <c r="K105" s="77"/>
      <c r="L105"/>
      <c r="M105" s="77"/>
      <c r="N105" s="77"/>
      <c r="O105"/>
      <c r="P105" s="78"/>
    </row>
    <row r="106" spans="1:16" s="42" customFormat="1" x14ac:dyDescent="0.25">
      <c r="A106" s="45"/>
      <c r="B106" s="46"/>
      <c r="C106" s="47"/>
      <c r="D106" s="48"/>
      <c r="E106" s="28"/>
      <c r="F106" s="77"/>
      <c r="G106" s="77"/>
      <c r="H106" s="77"/>
      <c r="I106" s="77"/>
      <c r="J106" s="77"/>
      <c r="K106" s="77"/>
      <c r="L106"/>
      <c r="M106" s="77"/>
      <c r="N106" s="77"/>
      <c r="O106"/>
      <c r="P106" s="78"/>
    </row>
    <row r="107" spans="1:16" s="42" customFormat="1" x14ac:dyDescent="0.25">
      <c r="A107" s="45"/>
      <c r="B107" s="46"/>
      <c r="C107" s="47"/>
      <c r="D107" s="48"/>
      <c r="E107" s="28"/>
      <c r="F107" s="77"/>
      <c r="G107" s="77"/>
      <c r="H107" s="77"/>
      <c r="I107" s="77"/>
      <c r="J107" s="77"/>
      <c r="K107" s="77"/>
      <c r="L107"/>
      <c r="M107" s="77"/>
      <c r="N107" s="77"/>
      <c r="O107"/>
      <c r="P107" s="78"/>
    </row>
    <row r="108" spans="1:16" s="42" customFormat="1" x14ac:dyDescent="0.25">
      <c r="A108" s="45"/>
      <c r="B108" s="46"/>
      <c r="C108" s="47"/>
      <c r="D108" s="48"/>
      <c r="E108" s="28"/>
      <c r="F108" s="77"/>
      <c r="G108" s="77"/>
      <c r="H108" s="77"/>
      <c r="I108" s="77"/>
      <c r="J108" s="77"/>
      <c r="K108" s="77"/>
      <c r="L108"/>
      <c r="M108" s="77"/>
      <c r="N108" s="77"/>
      <c r="O108"/>
      <c r="P108" s="78"/>
    </row>
    <row r="109" spans="1:16" s="42" customFormat="1" x14ac:dyDescent="0.25">
      <c r="A109" s="45"/>
      <c r="B109" s="46"/>
      <c r="C109" s="47"/>
      <c r="D109" s="48"/>
      <c r="E109" s="28"/>
      <c r="F109" s="77"/>
      <c r="G109" s="77"/>
      <c r="H109" s="77"/>
      <c r="I109" s="77"/>
      <c r="J109" s="77"/>
      <c r="K109" s="77"/>
      <c r="L109"/>
      <c r="M109" s="77"/>
      <c r="N109" s="77"/>
      <c r="O109"/>
      <c r="P109" s="78"/>
    </row>
    <row r="110" spans="1:16" s="42" customFormat="1" x14ac:dyDescent="0.25">
      <c r="A110" s="45"/>
      <c r="B110" s="46"/>
      <c r="C110" s="47"/>
      <c r="D110" s="48"/>
      <c r="E110" s="28"/>
      <c r="F110" s="77"/>
      <c r="G110" s="77"/>
      <c r="H110" s="77"/>
      <c r="I110" s="77"/>
      <c r="J110" s="77"/>
      <c r="K110" s="77"/>
      <c r="L110"/>
      <c r="M110" s="77"/>
      <c r="N110" s="77"/>
      <c r="O110"/>
      <c r="P110" s="78"/>
    </row>
    <row r="111" spans="1:16" s="42" customFormat="1" x14ac:dyDescent="0.25">
      <c r="A111" s="45"/>
      <c r="B111" s="46"/>
      <c r="C111" s="47"/>
      <c r="D111" s="48"/>
      <c r="E111" s="28"/>
      <c r="F111" s="77"/>
      <c r="G111" s="77"/>
      <c r="H111" s="77"/>
      <c r="I111" s="77"/>
      <c r="J111" s="77"/>
      <c r="K111" s="77"/>
      <c r="L111"/>
      <c r="M111" s="77"/>
      <c r="N111" s="77"/>
      <c r="O111"/>
      <c r="P111" s="78"/>
    </row>
    <row r="112" spans="1:16" s="42" customFormat="1" x14ac:dyDescent="0.25">
      <c r="A112" s="45"/>
      <c r="B112" s="46"/>
      <c r="C112" s="47"/>
      <c r="D112" s="48"/>
      <c r="E112" s="28"/>
      <c r="F112" s="77"/>
      <c r="G112" s="77"/>
      <c r="H112" s="77"/>
      <c r="I112" s="77"/>
      <c r="J112" s="77"/>
      <c r="K112" s="77"/>
      <c r="L112"/>
      <c r="M112" s="77"/>
      <c r="N112" s="77"/>
      <c r="O112"/>
      <c r="P112" s="78"/>
    </row>
    <row r="113" spans="1:16" s="42" customFormat="1" x14ac:dyDescent="0.25">
      <c r="A113" s="45"/>
      <c r="B113" s="46"/>
      <c r="C113" s="47"/>
      <c r="D113" s="48"/>
      <c r="E113" s="28"/>
      <c r="F113" s="77"/>
      <c r="G113" s="77"/>
      <c r="H113" s="77"/>
      <c r="I113" s="77"/>
      <c r="J113" s="77"/>
      <c r="K113" s="77"/>
      <c r="L113"/>
      <c r="M113" s="77"/>
      <c r="N113" s="77"/>
      <c r="O113"/>
      <c r="P113" s="78"/>
    </row>
    <row r="114" spans="1:16" s="42" customFormat="1" x14ac:dyDescent="0.25">
      <c r="A114" s="45"/>
      <c r="B114" s="46"/>
      <c r="C114" s="47"/>
      <c r="D114" s="48"/>
      <c r="E114" s="28"/>
      <c r="F114" s="77"/>
      <c r="G114" s="77"/>
      <c r="H114" s="77"/>
      <c r="I114" s="77"/>
      <c r="J114" s="77"/>
      <c r="K114" s="77"/>
      <c r="L114"/>
      <c r="M114" s="77"/>
      <c r="N114" s="77"/>
      <c r="O114"/>
      <c r="P114" s="78"/>
    </row>
    <row r="115" spans="1:16" s="42" customFormat="1" x14ac:dyDescent="0.25">
      <c r="A115" s="45"/>
      <c r="B115" s="46"/>
      <c r="C115" s="47"/>
      <c r="D115" s="48"/>
      <c r="E115" s="28"/>
      <c r="F115" s="77"/>
      <c r="G115" s="77"/>
      <c r="H115" s="77"/>
      <c r="I115" s="77"/>
      <c r="J115" s="77"/>
      <c r="K115" s="77"/>
      <c r="L115"/>
      <c r="M115" s="77"/>
      <c r="N115" s="77"/>
      <c r="O115"/>
      <c r="P115" s="78"/>
    </row>
    <row r="116" spans="1:16" s="42" customFormat="1" x14ac:dyDescent="0.25">
      <c r="A116" s="45"/>
      <c r="B116" s="46"/>
      <c r="C116" s="47"/>
      <c r="D116" s="48"/>
      <c r="E116" s="28"/>
      <c r="F116" s="77"/>
      <c r="G116" s="77"/>
      <c r="H116" s="77"/>
      <c r="I116" s="77"/>
      <c r="J116" s="77"/>
      <c r="K116" s="77"/>
      <c r="L116"/>
      <c r="M116" s="77"/>
      <c r="N116" s="77"/>
      <c r="O116"/>
      <c r="P116" s="78"/>
    </row>
    <row r="117" spans="1:16" s="42" customFormat="1" x14ac:dyDescent="0.25">
      <c r="A117" s="45"/>
      <c r="B117" s="46"/>
      <c r="C117" s="47"/>
      <c r="D117" s="48"/>
      <c r="E117" s="28"/>
      <c r="F117" s="77"/>
      <c r="G117" s="77"/>
      <c r="H117" s="77"/>
      <c r="I117" s="77"/>
      <c r="J117" s="77"/>
      <c r="K117" s="77"/>
      <c r="L117"/>
      <c r="M117" s="77"/>
      <c r="N117" s="77"/>
      <c r="O117"/>
      <c r="P117" s="78"/>
    </row>
  </sheetData>
  <sheetProtection algorithmName="SHA-512" hashValue="DmoOfQ8UUqbq5IFHA8oRUZQ1iLZD8XSbS7sREShIG2K2QycdkwuA9MxYd/mGLcqC/N+Q/9MjNK4andwuMP7mrw==" saltValue="ZZF7StGOKsVaQSdrDJVdSQ==" spinCount="100000" sheet="1" formatCells="0" formatColumns="0"/>
  <mergeCells count="4">
    <mergeCell ref="F14:M14"/>
    <mergeCell ref="F6:M6"/>
    <mergeCell ref="F3:M3"/>
    <mergeCell ref="F1:M1"/>
  </mergeCells>
  <conditionalFormatting sqref="D3">
    <cfRule type="dataBar" priority="179">
      <dataBar>
        <cfvo type="num" val="0.1"/>
        <cfvo type="num" val="1"/>
        <color theme="9" tint="0.39997558519241921"/>
      </dataBar>
      <extLst>
        <ext xmlns:x14="http://schemas.microsoft.com/office/spreadsheetml/2009/9/main" uri="{B025F937-C7B1-47D3-B67F-A62EFF666E3E}">
          <x14:id>{6C87B83D-2ED5-44BC-A5E1-0E09AA6B19F1}</x14:id>
        </ext>
      </extLst>
    </cfRule>
  </conditionalFormatting>
  <conditionalFormatting sqref="D4">
    <cfRule type="expression" dxfId="39" priority="138">
      <formula>AND(A4&lt;&gt;1,NOT(ISBLANK(C4)))</formula>
    </cfRule>
  </conditionalFormatting>
  <conditionalFormatting sqref="D7">
    <cfRule type="dataBar" priority="7">
      <dataBar>
        <cfvo type="num" val="0.1"/>
        <cfvo type="num" val="1"/>
        <color theme="9" tint="0.39997558519241921"/>
      </dataBar>
      <extLst>
        <ext xmlns:x14="http://schemas.microsoft.com/office/spreadsheetml/2009/9/main" uri="{B025F937-C7B1-47D3-B67F-A62EFF666E3E}">
          <x14:id>{91332AF9-473B-4699-9657-C1D318DD989D}</x14:id>
        </ext>
      </extLst>
    </cfRule>
  </conditionalFormatting>
  <conditionalFormatting sqref="D8:D12">
    <cfRule type="expression" dxfId="38" priority="2">
      <formula>AND(A8&lt;&gt;1,ISNUMBER(B8),OR(ISNUMBER(C8),C8="PG"))</formula>
    </cfRule>
  </conditionalFormatting>
  <conditionalFormatting sqref="D15">
    <cfRule type="dataBar" priority="6">
      <dataBar>
        <cfvo type="num" val="0.1"/>
        <cfvo type="num" val="1"/>
        <color theme="9" tint="0.39997558519241921"/>
      </dataBar>
      <extLst>
        <ext xmlns:x14="http://schemas.microsoft.com/office/spreadsheetml/2009/9/main" uri="{B025F937-C7B1-47D3-B67F-A62EFF666E3E}">
          <x14:id>{0C865E6C-1D45-466F-B5F6-7284337946BF}</x14:id>
        </ext>
      </extLst>
    </cfRule>
  </conditionalFormatting>
  <conditionalFormatting sqref="D16:D18">
    <cfRule type="expression" dxfId="37" priority="4">
      <formula>AND(A16&lt;&gt;1,ISNUMBER(B16),OR(ISNUMBER(C16),C16="PG"))</formula>
    </cfRule>
  </conditionalFormatting>
  <dataValidations count="3">
    <dataValidation type="list" allowBlank="1" showInputMessage="1" showErrorMessage="1" error="Opção inválida! _x000a_Use OM &quot;-&quot; ou PF &quot;+&quot;" sqref="P16:P18 P8:P12" xr:uid="{00000000-0002-0000-0400-000000000000}">
      <formula1>"-,+"</formula1>
    </dataValidation>
    <dataValidation type="list" allowBlank="1" showInputMessage="1" showErrorMessage="1" error="Opção inválida!" sqref="F8:H12 F16:H18 J8:L12 J16:L18" xr:uid="{1C1F4C0B-1B05-4EE5-9C70-2C8FFAF77370}">
      <formula1>"0,1,2,3,4"</formula1>
    </dataValidation>
    <dataValidation type="list" allowBlank="1" showErrorMessage="1" error="Opção inválida! Ou 0 ou 1." sqref="I8:I12 I16:I18 M8:N12 M16:N18" xr:uid="{E48941F3-E16F-41C8-AB76-B470659EF5CF}">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6C87B83D-2ED5-44BC-A5E1-0E09AA6B19F1}">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91332AF9-473B-4699-9657-C1D318DD989D}">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0C865E6C-1D45-466F-B5F6-7284337946BF}">
            <x14:dataBar minLength="0" maxLength="100" gradient="0">
              <x14:cfvo type="num">
                <xm:f>0.1</xm:f>
              </x14:cfvo>
              <x14:cfvo type="num">
                <xm:f>1</xm:f>
              </x14:cfvo>
              <x14:negativeFillColor rgb="FFFF0000"/>
              <x14:axisColor rgb="FF000000"/>
            </x14:dataBar>
          </x14:cfRule>
          <xm:sqref>D15</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ilha6"/>
  <dimension ref="A1:Z107"/>
  <sheetViews>
    <sheetView zoomScale="130" zoomScaleNormal="130" workbookViewId="0">
      <selection activeCell="F8" sqref="F8"/>
    </sheetView>
  </sheetViews>
  <sheetFormatPr defaultRowHeight="26.25" x14ac:dyDescent="0.25"/>
  <cols>
    <col min="1" max="1" width="2.28515625" style="10" customWidth="1"/>
    <col min="2" max="2" width="2.5703125" style="1" customWidth="1"/>
    <col min="3" max="3" width="2.85546875" style="3" customWidth="1"/>
    <col min="4" max="4" width="23.85546875" style="2" customWidth="1"/>
    <col min="5" max="5" width="43.5703125" style="49" customWidth="1"/>
    <col min="6" max="6" width="4" style="67" customWidth="1"/>
    <col min="7" max="8" width="3.5703125" style="67" bestFit="1" customWidth="1"/>
    <col min="9" max="9" width="3.5703125" style="67" customWidth="1"/>
    <col min="10" max="10" width="3.7109375" style="67" bestFit="1" customWidth="1"/>
    <col min="11" max="11" width="3.85546875" style="67" customWidth="1"/>
    <col min="12" max="12" width="3.5703125" style="42" bestFit="1" customWidth="1"/>
    <col min="13" max="13" width="3.140625" style="67" customWidth="1"/>
    <col min="14" max="14" width="3.7109375" style="67" customWidth="1"/>
    <col min="15" max="15" width="47.5703125" style="42" customWidth="1"/>
    <col min="16" max="16" width="5.28515625" style="68" customWidth="1"/>
    <col min="17" max="17" width="30.140625" style="42" customWidth="1"/>
    <col min="18" max="26" width="9.28515625" style="42"/>
  </cols>
  <sheetData>
    <row r="1" spans="1:17" ht="17.100000000000001" customHeight="1" x14ac:dyDescent="0.25">
      <c r="B1" s="171"/>
      <c r="C1" s="174"/>
      <c r="D1" s="173" t="str">
        <f>Capa!A1</f>
        <v>MEGplan MEGIA 2025</v>
      </c>
      <c r="E1" s="173"/>
      <c r="F1" s="360" t="s">
        <v>68</v>
      </c>
      <c r="G1" s="361"/>
      <c r="H1" s="361"/>
      <c r="I1" s="361"/>
      <c r="J1" s="361"/>
      <c r="K1" s="361"/>
      <c r="L1" s="361"/>
      <c r="M1" s="362"/>
      <c r="N1" s="323"/>
      <c r="O1" s="50"/>
      <c r="P1" s="79"/>
      <c r="Q1" s="50"/>
    </row>
    <row r="2" spans="1:17" ht="27.75" x14ac:dyDescent="0.25">
      <c r="B2" s="12" t="s">
        <v>25</v>
      </c>
      <c r="C2" s="12" t="s">
        <v>26</v>
      </c>
      <c r="D2" s="97"/>
      <c r="E2" s="95"/>
      <c r="F2" s="120" t="s">
        <v>35</v>
      </c>
      <c r="G2" s="70" t="s">
        <v>38</v>
      </c>
      <c r="H2" s="70" t="s">
        <v>37</v>
      </c>
      <c r="I2" s="334" t="s">
        <v>310</v>
      </c>
      <c r="J2" s="70" t="s">
        <v>36</v>
      </c>
      <c r="K2" s="70" t="s">
        <v>40</v>
      </c>
      <c r="L2" s="335" t="s">
        <v>39</v>
      </c>
      <c r="M2" s="316" t="s">
        <v>311</v>
      </c>
      <c r="N2" s="341" t="s">
        <v>306</v>
      </c>
      <c r="O2" s="51" t="s">
        <v>41</v>
      </c>
      <c r="P2" s="89" t="s">
        <v>42</v>
      </c>
      <c r="Q2" s="51" t="s">
        <v>309</v>
      </c>
    </row>
    <row r="3" spans="1:17" ht="18" customHeight="1" x14ac:dyDescent="0.25">
      <c r="B3" s="93"/>
      <c r="C3" s="94"/>
      <c r="D3" s="111">
        <f>IF(SUM(A4:A23)&lt;=0,0,COUNTIFS(A4:A23,"=1",M4:M23,"&lt;&gt;")/SUM(A4:A23))</f>
        <v>0</v>
      </c>
      <c r="E3" s="25"/>
      <c r="F3" s="357">
        <f>MIN(IF(OR(Capa!$B$6=0,Capa!$B$6=1),AVERAGE(F6,F14,F23),(F6*'Quadro Geral'!D5+F14*'Quadro Geral'!D6+F23*'Quadro Geral'!D7)/'Quadro Geral'!D4)+N3,1)</f>
        <v>0</v>
      </c>
      <c r="G3" s="358"/>
      <c r="H3" s="358"/>
      <c r="I3" s="358"/>
      <c r="J3" s="358"/>
      <c r="K3" s="358"/>
      <c r="L3" s="358"/>
      <c r="M3" s="359"/>
      <c r="N3" s="342">
        <f>IF(OR(AND(Capa!$B$6=0,'1'!I4+'2'!I4+'3'!I4+'4'!I4+'5'!I4+'6'!I4+'7'!I4&gt;0),AND(Capa!$B$6=1,'1'!I4+'2'!I4+'3'!I4+'4'!I4+'5'!I4+'6'!I4+'7'!I4&gt;1),AND(Capa!$B$6=2,I4&gt;0),AND(Capa!$B$6=3,I4&gt;1)),0.05,0)+
 IF(OR(AND(Capa!$B$6=1,'1'!I4+'2'!I4+'3'!I4+'4'!I4+'5'!I4+'6'!I4+'7'!I4=1),AND(Capa!$B$6=3,I4=1)),0.02,0)+
 IF(OR(AND(Capa!$B$6=0,'1'!M4+'2'!M4+'3'!M4+'4'!M4+'5'!M4+'6'!M4+'7'!M4&gt;0),AND(Capa!$B$6=1,'1'!M4+'2'!M4+'3'!M4+'4'!M4+'5'!M4+'6'!M4+'7'!M4&gt;1),AND(Capa!$B$6=2,M4&gt;0),AND(Capa!$B$6=3,M4&gt;1)),0.05,0)+
 IF(OR(AND(Capa!$B$6=1,'1'!M4+'2'!M4+'3'!M4+'4'!M4+'5'!M4+'6'!M4+'7'!M4=1),AND(Capa!$B$6=3,M4=1)),0.02,0)</f>
        <v>0</v>
      </c>
      <c r="O3" s="95"/>
      <c r="P3" s="96"/>
      <c r="Q3" s="95"/>
    </row>
    <row r="4" spans="1:17" x14ac:dyDescent="0.25">
      <c r="A4" s="11"/>
      <c r="B4" s="16" t="str">
        <f>IF(ISBLANK(C4),"",IF(ISERR(SEARCH(C4&amp;"\","&lt;B&gt;\&lt;1&gt;\&lt;2&gt;\&lt;3&gt;\")),IF(AND(NOT(ISBLANK(#REF!)),#REF!&lt;=3),#REF!,""),
IF(SEARCH(C4&amp;"\","&lt;B&gt;\&lt;1&gt;\&lt;2&gt;\&lt;3&gt;\")=1,0,IF(SEARCH(C4&amp;"\","&lt;B&gt;\&lt;1&gt;\&lt;2&gt;\&lt;3&gt;\")=5,1,IF(SEARCH(C4&amp;"\","&lt;B&gt;\&lt;1&gt;\&lt;2&gt;\&lt;3&gt;\")=9,2,IF(SEARCH(C4&amp;"\","&lt;B&gt;\&lt;1&gt;\&lt;2&gt;\&lt;3&gt;\")=13,3,""))))))</f>
        <v/>
      </c>
      <c r="C4" s="20"/>
      <c r="D4" s="19" t="s">
        <v>10</v>
      </c>
      <c r="E4" s="25"/>
      <c r="F4" s="116">
        <f t="shared" ref="F4:K4" si="0">AVERAGE(F7,F23)</f>
        <v>0</v>
      </c>
      <c r="G4" s="116">
        <f t="shared" si="0"/>
        <v>0</v>
      </c>
      <c r="H4" s="114">
        <f t="shared" si="0"/>
        <v>0</v>
      </c>
      <c r="I4" s="315">
        <f>I7+I13+I19</f>
        <v>0</v>
      </c>
      <c r="J4" s="114">
        <f t="shared" si="0"/>
        <v>0</v>
      </c>
      <c r="K4" s="114">
        <f t="shared" si="0"/>
        <v>0</v>
      </c>
      <c r="L4" s="114">
        <f t="shared" ref="L4" si="1">AVERAGE(L7,L23)</f>
        <v>0</v>
      </c>
      <c r="M4" s="315">
        <f>M7+M13+M19</f>
        <v>0</v>
      </c>
      <c r="N4" s="315"/>
      <c r="O4" s="52"/>
      <c r="P4" s="53"/>
      <c r="Q4" s="52"/>
    </row>
    <row r="5" spans="1:17" ht="9" customHeight="1" x14ac:dyDescent="0.25">
      <c r="A5" s="11"/>
      <c r="B5" s="130" t="str">
        <f>IF(ISBLANK(C5),"",IF(ISERR(SEARCH(C5&amp;"\","&lt;B&gt;\&lt;1&gt;\&lt;2&gt;\&lt;3&gt;\")),IF(AND(NOT(ISBLANK(#REF!)),#REF!&lt;=3),#REF!,""),
IF(SEARCH(C5&amp;"\","&lt;B&gt;\&lt;1&gt;\&lt;2&gt;\&lt;3&gt;\")=1,0,IF(SEARCH(C5&amp;"\","&lt;B&gt;\&lt;1&gt;\&lt;2&gt;\&lt;3&gt;\")=5,1,IF(SEARCH(C5&amp;"\","&lt;B&gt;\&lt;1&gt;\&lt;2&gt;\&lt;3&gt;\")=9,2,IF(SEARCH(C5&amp;"\","&lt;B&gt;\&lt;1&gt;\&lt;2&gt;\&lt;3&gt;\")=13,3,""))))))</f>
        <v/>
      </c>
      <c r="C5" s="138"/>
      <c r="D5" s="156"/>
      <c r="E5" s="133"/>
      <c r="F5" s="140"/>
      <c r="G5" s="140"/>
      <c r="H5" s="140"/>
      <c r="I5" s="140"/>
      <c r="J5" s="140"/>
      <c r="K5" s="140"/>
      <c r="L5" s="141"/>
      <c r="M5" s="140"/>
      <c r="N5" s="324"/>
      <c r="O5" s="142"/>
      <c r="P5" s="143"/>
      <c r="Q5" s="136"/>
    </row>
    <row r="6" spans="1:17" x14ac:dyDescent="0.25">
      <c r="A6" s="11"/>
      <c r="B6" s="16" t="str">
        <f t="shared" ref="B6:B13" si="2">IF(ISBLANK(C6),"",IF(ISERR(SEARCH(C6&amp;"\","&lt;B&gt;\&lt;1&gt;\&lt;2&gt;\&lt;3&gt;\")),IF(AND(NOT(ISBLANK(B5)),B5&lt;=3),B5,""),
IF(SEARCH(C6&amp;"\","&lt;B&gt;\&lt;1&gt;\&lt;2&gt;\&lt;3&gt;\")=1,0,IF(SEARCH(C6&amp;"\","&lt;B&gt;\&lt;1&gt;\&lt;2&gt;\&lt;3&gt;\")=5,1,IF(SEARCH(C6&amp;"\","&lt;B&gt;\&lt;1&gt;\&lt;2&gt;\&lt;3&gt;\")=9,2,IF(SEARCH(C6&amp;"\","&lt;B&gt;\&lt;1&gt;\&lt;2&gt;\&lt;3&gt;\")=13,3,""))))))</f>
        <v/>
      </c>
      <c r="C6" s="20"/>
      <c r="D6" s="19" t="s">
        <v>11</v>
      </c>
      <c r="E6" s="318"/>
      <c r="F6" s="357">
        <f>(F7*20+G7*10+H7*10+J7*30+K7*15+L7*15)/100</f>
        <v>0</v>
      </c>
      <c r="G6" s="358"/>
      <c r="H6" s="358"/>
      <c r="I6" s="358"/>
      <c r="J6" s="358"/>
      <c r="K6" s="358"/>
      <c r="L6" s="358"/>
      <c r="M6" s="359"/>
      <c r="N6" s="325"/>
      <c r="O6" s="52"/>
      <c r="P6" s="53"/>
      <c r="Q6" s="128"/>
    </row>
    <row r="7" spans="1:17" ht="16.7" customHeight="1" x14ac:dyDescent="0.25">
      <c r="A7" s="11"/>
      <c r="B7" s="121" t="str">
        <f t="shared" si="2"/>
        <v/>
      </c>
      <c r="C7" s="122"/>
      <c r="D7" s="29">
        <f>IF(SUM(A8:A11)&lt;=0,0,COUNTIF(M8:M11,"&lt;&gt;")/SUM(A8:A11))</f>
        <v>0</v>
      </c>
      <c r="E7" s="318" t="s">
        <v>203</v>
      </c>
      <c r="F7" s="114">
        <f>IF(COUNTIFS($A7:$A11,"&gt;0",$C7:$C11,"=PG")&gt;0,(COUNTIFS($A7:$A11,"&gt;0",$C7:$C11,"=PG",F7:F11,"=1")*Capa!$G$14+COUNTIFS($A7:$A11,"&gt;0",$C7:$C11,"=PG",F7:F11,"=2")*Capa!$H$14+COUNTIFS($A7:$A11,"&gt;0",$C7:$C11,"=PG",F7:F11,"=3")*Capa!$I$14+COUNTIFS($A7:$A11,"&gt;0",$C7:$C11,"=PG",F7:F11,"=4")*Capa!$J$14)/(COUNTIFS($A7:$A11,"&gt;0",$C7:$C11,"=PG")*100),0)</f>
        <v>0</v>
      </c>
      <c r="G7" s="114">
        <f>IF(COUNTIFS($A7:$A11,"&gt;0",$C7:$C11,"=PG")&gt;0,(COUNTIFS($A7:$A11,"&gt;0",$C7:$C11,"=PG",G7:G11,"=1")*Capa!$G$14+COUNTIFS($A7:$A11,"&gt;0",$C7:$C11,"=PG",G7:G11,"=2")*Capa!$H$14+COUNTIFS($A7:$A11,"&gt;0",$C7:$C11,"=PG",G7:G11,"=3")*Capa!$I$14+COUNTIFS($A7:$A11,"&gt;0",$C7:$C11,"=PG",G7:G11,"=4")*Capa!$J$14)/(COUNTIFS($A7:$A11,"&gt;0",$C7:$C11,"=PG")*100),0)</f>
        <v>0</v>
      </c>
      <c r="H7" s="114">
        <f>IF(COUNTIFS($A7:$A11,"&gt;0",$C7:$C11,"=PG")&gt;0,(COUNTIFS($A7:$A11,"&gt;0",$C7:$C11,"=PG",H7:H11,"=1")*Capa!$G$14+COUNTIFS($A7:$A11,"&gt;0",$C7:$C11,"=PG",H7:H11,"=2")*Capa!$H$14+COUNTIFS($A7:$A11,"&gt;0",$C7:$C11,"=PG",H7:H11,"=3")*Capa!$I$14+COUNTIFS($A7:$A11,"&gt;0",$C7:$C11,"=PG",H7:H11,"=4")*Capa!$J$14)/(COUNTIFS($A7:$A11,"&gt;0",$C7:$C11,"=PG")*100),0)</f>
        <v>0</v>
      </c>
      <c r="I7" s="315">
        <f>COUNTIFS($A8:$A10,"&gt;0",I8:I10,"&gt;0")</f>
        <v>0</v>
      </c>
      <c r="J7" s="114">
        <f>IF(COUNTIFS($A7:$A11,"&gt;0",$C7:$C11,"=PG")&gt;0,(COUNTIFS($A7:$A11,"&gt;0",$C7:$C11,"=PG",J7:J11,"=1")*Capa!$G$14+COUNTIFS($A7:$A11,"&gt;0",$C7:$C11,"=PG",J7:J11,"=2")*Capa!$H$14+COUNTIFS($A7:$A11,"&gt;0",$C7:$C11,"=PG",J7:J11,"=3")*Capa!$I$14+COUNTIFS($A7:$A11,"&gt;0",$C7:$C11,"=PG",J7:J11,"=4")*Capa!$J$14)/(COUNTIFS($A7:$A11,"&gt;0",$C7:$C11,"=PG")*100),0)</f>
        <v>0</v>
      </c>
      <c r="K7" s="114">
        <f>IF(COUNTIFS($A7:$A11,"&gt;0",$C7:$C11,"=PG")&gt;0,(COUNTIFS($A7:$A11,"&gt;0",$C7:$C11,"=PG",K7:K11,"=1")*Capa!$G$14+COUNTIFS($A7:$A11,"&gt;0",$C7:$C11,"=PG",K7:K11,"=2")*Capa!$H$14+COUNTIFS($A7:$A11,"&gt;0",$C7:$C11,"=PG",K7:K11,"=3")*Capa!$I$14+COUNTIFS($A7:$A11,"&gt;0",$C7:$C11,"=PG",K7:K11,"=4")*Capa!$J$14)/(COUNTIFS($A7:$A11,"&gt;0",$C7:$C11,"=PG")*100),0)</f>
        <v>0</v>
      </c>
      <c r="L7" s="114">
        <f>IF(COUNTIFS($A7:$A11,"&gt;0",$C7:$C11,"=PG")&gt;0,(COUNTIFS($A7:$A11,"&gt;0",$C7:$C11,"=PG",L7:L11,"=1")*Capa!$G$14+COUNTIFS($A7:$A11,"&gt;0",$C7:$C11,"=PG",L7:L11,"=2")*Capa!$H$14+COUNTIFS($A7:$A11,"&gt;0",$C7:$C11,"=PG",L7:L11,"=3")*Capa!$I$14+COUNTIFS($A7:$A11,"&gt;0",$C7:$C11,"=PG",L7:L11,"=4")*Capa!$J$14)/(COUNTIFS($A7:$A11,"&gt;0",$C7:$C11,"=PG")*100),0)</f>
        <v>0</v>
      </c>
      <c r="M7" s="315">
        <f>COUNTIFS($A8:$A10,"&gt;0",M8:M10,"&gt;0")</f>
        <v>0</v>
      </c>
      <c r="N7" s="315"/>
      <c r="O7" s="13"/>
      <c r="Q7" s="13"/>
    </row>
    <row r="8" spans="1:17" ht="101.25" x14ac:dyDescent="0.25">
      <c r="A8" s="11">
        <f>IF(Capa!$B$6&gt;=B8,1,0)</f>
        <v>0</v>
      </c>
      <c r="B8" s="9">
        <v>2</v>
      </c>
      <c r="C8" s="8" t="s">
        <v>24</v>
      </c>
      <c r="D8" s="330" t="s">
        <v>296</v>
      </c>
      <c r="E8" s="329" t="s">
        <v>297</v>
      </c>
      <c r="F8" s="86"/>
      <c r="G8" s="86"/>
      <c r="H8" s="86"/>
      <c r="I8" s="86"/>
      <c r="J8" s="86"/>
      <c r="K8" s="86"/>
      <c r="L8" s="86"/>
      <c r="M8" s="86"/>
      <c r="N8" s="340"/>
      <c r="O8" s="320"/>
      <c r="P8" s="59"/>
      <c r="Q8" s="320"/>
    </row>
    <row r="9" spans="1:17" ht="56.25" x14ac:dyDescent="0.25">
      <c r="A9" s="11">
        <f>IF(Capa!$B$6&gt;=B9,1,0)</f>
        <v>0</v>
      </c>
      <c r="B9" s="9">
        <v>1</v>
      </c>
      <c r="C9" s="8" t="s">
        <v>24</v>
      </c>
      <c r="D9" s="330" t="s">
        <v>12</v>
      </c>
      <c r="E9" s="329" t="s">
        <v>298</v>
      </c>
      <c r="F9" s="86"/>
      <c r="G9" s="86"/>
      <c r="H9" s="86"/>
      <c r="I9" s="86"/>
      <c r="J9" s="86"/>
      <c r="K9" s="86"/>
      <c r="L9" s="86"/>
      <c r="M9" s="86"/>
      <c r="N9" s="340"/>
      <c r="O9" s="320"/>
      <c r="P9" s="59"/>
      <c r="Q9" s="320"/>
    </row>
    <row r="10" spans="1:17" ht="38.25" x14ac:dyDescent="0.25">
      <c r="A10" s="11">
        <f>IF(Capa!$B$6&gt;=B10,1,0)</f>
        <v>0</v>
      </c>
      <c r="B10" s="9">
        <v>3</v>
      </c>
      <c r="C10" s="8" t="s">
        <v>24</v>
      </c>
      <c r="D10" s="330" t="s">
        <v>150</v>
      </c>
      <c r="E10" s="329" t="s">
        <v>222</v>
      </c>
      <c r="F10" s="86"/>
      <c r="G10" s="86"/>
      <c r="H10" s="86"/>
      <c r="I10" s="86"/>
      <c r="J10" s="86"/>
      <c r="K10" s="86"/>
      <c r="L10" s="86"/>
      <c r="M10" s="86"/>
      <c r="N10" s="340"/>
      <c r="O10" s="320"/>
      <c r="P10" s="59"/>
      <c r="Q10" s="320"/>
    </row>
    <row r="11" spans="1:17" ht="11.1" customHeight="1" x14ac:dyDescent="0.25">
      <c r="A11" s="11"/>
      <c r="B11" s="130" t="str">
        <f>IF(ISBLANK(C11),"",IF(ISERR(SEARCH(C11&amp;"\","&lt;B&gt;\&lt;1&gt;\&lt;2&gt;\&lt;3&gt;\")),IF(AND(NOT(ISBLANK(#REF!)),#REF!&lt;=3),#REF!,""),
IF(SEARCH(C11&amp;"\","&lt;B&gt;\&lt;1&gt;\&lt;2&gt;\&lt;3&gt;\")=1,0,IF(SEARCH(C11&amp;"\","&lt;B&gt;\&lt;1&gt;\&lt;2&gt;\&lt;3&gt;\")=5,1,IF(SEARCH(C11&amp;"\","&lt;B&gt;\&lt;1&gt;\&lt;2&gt;\&lt;3&gt;\")=9,2,IF(SEARCH(C11&amp;"\","&lt;B&gt;\&lt;1&gt;\&lt;2&gt;\&lt;3&gt;\")=13,3,""))))))</f>
        <v/>
      </c>
      <c r="C11" s="138"/>
      <c r="D11" s="151"/>
      <c r="E11" s="133"/>
      <c r="F11" s="140"/>
      <c r="G11" s="140"/>
      <c r="H11" s="140"/>
      <c r="I11" s="140"/>
      <c r="J11" s="140"/>
      <c r="K11" s="140"/>
      <c r="L11" s="141"/>
      <c r="M11" s="140"/>
      <c r="N11" s="324"/>
      <c r="O11" s="142"/>
      <c r="P11" s="143"/>
      <c r="Q11" s="320"/>
    </row>
    <row r="12" spans="1:17" ht="20.100000000000001" customHeight="1" x14ac:dyDescent="0.25">
      <c r="A12" s="11"/>
      <c r="B12" s="16" t="str">
        <f t="shared" si="2"/>
        <v/>
      </c>
      <c r="C12" s="20"/>
      <c r="D12" s="19" t="s">
        <v>13</v>
      </c>
      <c r="E12" s="27"/>
      <c r="F12" s="357">
        <f>(F13*20+G13*10+H13*10+J13*30+K13*15+L13*15)/100</f>
        <v>0</v>
      </c>
      <c r="G12" s="358"/>
      <c r="H12" s="358"/>
      <c r="I12" s="358"/>
      <c r="J12" s="358"/>
      <c r="K12" s="358"/>
      <c r="L12" s="358"/>
      <c r="M12" s="359"/>
      <c r="N12" s="325"/>
      <c r="O12" s="52"/>
      <c r="P12" s="53"/>
      <c r="Q12" s="320"/>
    </row>
    <row r="13" spans="1:17" ht="15.6" customHeight="1" x14ac:dyDescent="0.25">
      <c r="A13" s="11"/>
      <c r="B13" s="159" t="str">
        <f t="shared" si="2"/>
        <v/>
      </c>
      <c r="C13" s="160"/>
      <c r="D13" s="29">
        <f>IF(SUM(A14:A17)&lt;=0,0,COUNTIF(M14:M17,"&lt;&gt;")/SUM(A14:A17))</f>
        <v>0</v>
      </c>
      <c r="E13" s="318" t="s">
        <v>203</v>
      </c>
      <c r="F13" s="114">
        <f>IF(COUNTIFS($A13:$A17,"&gt;0",$C13:$C17,"=PG")&gt;0,(COUNTIFS($A13:$A17,"&gt;0",$C13:$C17,"=PG",F13:F17,"=1")*Capa!$G$14+COUNTIFS($A13:$A17,"&gt;0",$C13:$C17,"=PG",F13:F17,"=2")*Capa!$H$14+COUNTIFS($A13:$A17,"&gt;0",$C13:$C17,"=PG",F13:F17,"=3")*Capa!$I$14+COUNTIFS($A13:$A17,"&gt;0",$C13:$C17,"=PG",F13:F17,"=4")*Capa!$J$14)/(COUNTIFS($A13:$A17,"&gt;0",$C13:$C17,"=PG")*100),0)</f>
        <v>0</v>
      </c>
      <c r="G13" s="114">
        <f>IF(COUNTIFS($A13:$A17,"&gt;0",$C13:$C17,"=PG")&gt;0,(COUNTIFS($A13:$A17,"&gt;0",$C13:$C17,"=PG",G13:G17,"=1")*Capa!$G$14+COUNTIFS($A13:$A17,"&gt;0",$C13:$C17,"=PG",G13:G17,"=2")*Capa!$H$14+COUNTIFS($A13:$A17,"&gt;0",$C13:$C17,"=PG",G13:G17,"=3")*Capa!$I$14+COUNTIFS($A13:$A17,"&gt;0",$C13:$C17,"=PG",G13:G17,"=4")*Capa!$J$14)/(COUNTIFS($A13:$A17,"&gt;0",$C13:$C17,"=PG")*100),0)</f>
        <v>0</v>
      </c>
      <c r="H13" s="114">
        <f>IF(COUNTIFS($A13:$A17,"&gt;0",$C13:$C17,"=PG")&gt;0,(COUNTIFS($A13:$A17,"&gt;0",$C13:$C17,"=PG",H13:H17,"=1")*Capa!$G$14+COUNTIFS($A13:$A17,"&gt;0",$C13:$C17,"=PG",H13:H17,"=2")*Capa!$H$14+COUNTIFS($A13:$A17,"&gt;0",$C13:$C17,"=PG",H13:H17,"=3")*Capa!$I$14+COUNTIFS($A13:$A17,"&gt;0",$C13:$C17,"=PG",H13:H17,"=4")*Capa!$J$14)/(COUNTIFS($A13:$A17,"&gt;0",$C13:$C17,"=PG")*100),0)</f>
        <v>0</v>
      </c>
      <c r="I13" s="315">
        <f>COUNTIFS($A14:$A16,"&gt;0",I14:I16,"&gt;0")</f>
        <v>0</v>
      </c>
      <c r="J13" s="114">
        <f>IF(COUNTIFS($A13:$A17,"&gt;0",$C13:$C17,"=PG")&gt;0,(COUNTIFS($A13:$A17,"&gt;0",$C13:$C17,"=PG",J13:J17,"=1")*Capa!$G$14+COUNTIFS($A13:$A17,"&gt;0",$C13:$C17,"=PG",J13:J17,"=2")*Capa!$H$14+COUNTIFS($A13:$A17,"&gt;0",$C13:$C17,"=PG",J13:J17,"=3")*Capa!$I$14+COUNTIFS($A13:$A17,"&gt;0",$C13:$C17,"=PG",J13:J17,"=4")*Capa!$J$14)/(COUNTIFS($A13:$A17,"&gt;0",$C13:$C17,"=PG")*100),0)</f>
        <v>0</v>
      </c>
      <c r="K13" s="114">
        <f>IF(COUNTIFS($A13:$A17,"&gt;0",$C13:$C17,"=PG")&gt;0,(COUNTIFS($A13:$A17,"&gt;0",$C13:$C17,"=PG",K13:K17,"=1")*Capa!$G$14+COUNTIFS($A13:$A17,"&gt;0",$C13:$C17,"=PG",K13:K17,"=2")*Capa!$H$14+COUNTIFS($A13:$A17,"&gt;0",$C13:$C17,"=PG",K13:K17,"=3")*Capa!$I$14+COUNTIFS($A13:$A17,"&gt;0",$C13:$C17,"=PG",K13:K17,"=4")*Capa!$J$14)/(COUNTIFS($A13:$A17,"&gt;0",$C13:$C17,"=PG")*100),0)</f>
        <v>0</v>
      </c>
      <c r="L13" s="114">
        <f>IF(COUNTIFS($A13:$A17,"&gt;0",$C13:$C17,"=PG")&gt;0,(COUNTIFS($A13:$A17,"&gt;0",$C13:$C17,"=PG",L13:L17,"=1")*Capa!$G$14+COUNTIFS($A13:$A17,"&gt;0",$C13:$C17,"=PG",L13:L17,"=2")*Capa!$H$14+COUNTIFS($A13:$A17,"&gt;0",$C13:$C17,"=PG",L13:L17,"=3")*Capa!$I$14+COUNTIFS($A13:$A17,"&gt;0",$C13:$C17,"=PG",L13:L17,"=4")*Capa!$J$14)/(COUNTIFS($A13:$A17,"&gt;0",$C13:$C17,"=PG")*100),0)</f>
        <v>0</v>
      </c>
      <c r="M13" s="315">
        <f>COUNTIFS($A14:$A16,"&gt;0",M14:M16,"&gt;0")</f>
        <v>0</v>
      </c>
      <c r="N13" s="315"/>
      <c r="O13" s="13"/>
      <c r="P13" s="63"/>
      <c r="Q13" s="142"/>
    </row>
    <row r="14" spans="1:17" ht="112.5" x14ac:dyDescent="0.25">
      <c r="A14" s="11">
        <f>IF(Capa!$B$6&gt;=B14,1,0)</f>
        <v>0</v>
      </c>
      <c r="B14" s="9">
        <v>2</v>
      </c>
      <c r="C14" s="8" t="s">
        <v>24</v>
      </c>
      <c r="D14" s="328" t="s">
        <v>268</v>
      </c>
      <c r="E14" s="329" t="s">
        <v>269</v>
      </c>
      <c r="F14" s="86"/>
      <c r="G14" s="86"/>
      <c r="H14" s="86"/>
      <c r="I14" s="86"/>
      <c r="J14" s="86"/>
      <c r="K14" s="86"/>
      <c r="L14" s="86"/>
      <c r="M14" s="86"/>
      <c r="N14" s="340"/>
      <c r="O14" s="320"/>
      <c r="P14" s="59"/>
      <c r="Q14" s="52"/>
    </row>
    <row r="15" spans="1:17" ht="68.45" customHeight="1" x14ac:dyDescent="0.25">
      <c r="A15" s="11">
        <f>IF(Capa!$B$6&gt;=B15,1,0)</f>
        <v>0</v>
      </c>
      <c r="B15" s="9">
        <v>1</v>
      </c>
      <c r="C15" s="8" t="s">
        <v>24</v>
      </c>
      <c r="D15" s="328" t="s">
        <v>151</v>
      </c>
      <c r="E15" s="329" t="s">
        <v>270</v>
      </c>
      <c r="F15" s="86"/>
      <c r="G15" s="86"/>
      <c r="H15" s="86"/>
      <c r="I15" s="86"/>
      <c r="J15" s="86"/>
      <c r="K15" s="86"/>
      <c r="L15" s="86"/>
      <c r="M15" s="86"/>
      <c r="N15" s="340"/>
      <c r="O15" s="320"/>
      <c r="P15" s="59"/>
      <c r="Q15" s="13"/>
    </row>
    <row r="16" spans="1:17" ht="39.6" customHeight="1" x14ac:dyDescent="0.25">
      <c r="A16" s="11">
        <f>IF(Capa!$B$6&gt;=B16,1,0)</f>
        <v>0</v>
      </c>
      <c r="B16" s="9">
        <v>3</v>
      </c>
      <c r="C16" s="8" t="s">
        <v>24</v>
      </c>
      <c r="D16" s="328" t="s">
        <v>271</v>
      </c>
      <c r="E16" s="329" t="s">
        <v>223</v>
      </c>
      <c r="F16" s="86"/>
      <c r="G16" s="86"/>
      <c r="H16" s="86"/>
      <c r="I16" s="86"/>
      <c r="J16" s="86"/>
      <c r="K16" s="86"/>
      <c r="L16" s="86"/>
      <c r="M16" s="86"/>
      <c r="N16" s="340"/>
      <c r="O16" s="320"/>
      <c r="P16" s="59"/>
      <c r="Q16" s="320"/>
    </row>
    <row r="17" spans="1:17" ht="8.1" customHeight="1" x14ac:dyDescent="0.25">
      <c r="A17" s="11"/>
      <c r="B17" s="161" t="str">
        <f>IF(ISBLANK(C17),"",IF(ISERR(SEARCH(C17&amp;"\","&lt;B&gt;\&lt;1&gt;\&lt;2&gt;\&lt;3&gt;\")),IF(AND(NOT(ISBLANK(#REF!)),#REF!&lt;=3),#REF!,""),
IF(SEARCH(C17&amp;"\","&lt;B&gt;\&lt;1&gt;\&lt;2&gt;\&lt;3&gt;\")=1,0,IF(SEARCH(C17&amp;"\","&lt;B&gt;\&lt;1&gt;\&lt;2&gt;\&lt;3&gt;\")=5,1,IF(SEARCH(C17&amp;"\","&lt;B&gt;\&lt;1&gt;\&lt;2&gt;\&lt;3&gt;\")=9,2,IF(SEARCH(C17&amp;"\","&lt;B&gt;\&lt;1&gt;\&lt;2&gt;\&lt;3&gt;\")=13,3,""))))))</f>
        <v/>
      </c>
      <c r="C17" s="162"/>
      <c r="D17" s="151"/>
      <c r="E17" s="133"/>
      <c r="F17" s="140"/>
      <c r="G17" s="140"/>
      <c r="H17" s="140"/>
      <c r="I17" s="140"/>
      <c r="J17" s="140"/>
      <c r="K17" s="140"/>
      <c r="L17" s="141"/>
      <c r="M17" s="140"/>
      <c r="N17" s="324"/>
      <c r="O17" s="142"/>
      <c r="P17" s="143"/>
      <c r="Q17" s="320"/>
    </row>
    <row r="18" spans="1:17" ht="15.6" customHeight="1" x14ac:dyDescent="0.25">
      <c r="A18" s="11"/>
      <c r="B18" s="16" t="str">
        <f t="shared" ref="B18:B19" si="3">IF(ISBLANK(C18),"",IF(ISERR(SEARCH(C18&amp;"\","&lt;B&gt;\&lt;1&gt;\&lt;2&gt;\&lt;3&gt;\")),IF(AND(NOT(ISBLANK(B17)),B17&lt;=3),B17,""),
IF(SEARCH(C18&amp;"\","&lt;B&gt;\&lt;1&gt;\&lt;2&gt;\&lt;3&gt;\")=1,0,IF(SEARCH(C18&amp;"\","&lt;B&gt;\&lt;1&gt;\&lt;2&gt;\&lt;3&gt;\")=5,1,IF(SEARCH(C18&amp;"\","&lt;B&gt;\&lt;1&gt;\&lt;2&gt;\&lt;3&gt;\")=9,2,IF(SEARCH(C18&amp;"\","&lt;B&gt;\&lt;1&gt;\&lt;2&gt;\&lt;3&gt;\")=13,3,""))))))</f>
        <v/>
      </c>
      <c r="C18" s="20"/>
      <c r="D18" s="19" t="s">
        <v>14</v>
      </c>
      <c r="E18" s="27"/>
      <c r="F18" s="357">
        <f>(F19*20+G19*10+H19*10+J19*30+K19*15+L19*15)/100</f>
        <v>0</v>
      </c>
      <c r="G18" s="358"/>
      <c r="H18" s="358"/>
      <c r="I18" s="358"/>
      <c r="J18" s="358"/>
      <c r="K18" s="358"/>
      <c r="L18" s="358"/>
      <c r="M18" s="359"/>
      <c r="N18" s="325"/>
      <c r="O18" s="52"/>
      <c r="P18" s="53"/>
      <c r="Q18" s="320"/>
    </row>
    <row r="19" spans="1:17" ht="16.7" customHeight="1" x14ac:dyDescent="0.25">
      <c r="A19" s="11"/>
      <c r="B19" s="9" t="str">
        <f t="shared" si="3"/>
        <v/>
      </c>
      <c r="C19" s="8"/>
      <c r="D19" s="29">
        <f>IF(SUM(A20:A23)&lt;=0,0,COUNTIF(M20:M23,"&lt;&gt;")/SUM(A20:A23))</f>
        <v>0</v>
      </c>
      <c r="E19" s="125"/>
      <c r="F19" s="114">
        <f>(COUNTIFS($A19:$A23,"&gt;0",$C19:$C23,"=PG",F19:F23,"=1")*Capa!$G$14+COUNTIFS($A19:$A23,"&gt;0",$C19:$C23,"=PG",F19:F23,"=2")*Capa!$H$14+COUNTIFS($A19:$A23,"&gt;0",$C19:$C23,"=PG",F19:F23,"=3")*Capa!$I$14+COUNTIFS($A19:$A23,"&gt;0",$C19:$C23,"=PG",F19:F23,"=4")*Capa!$J$14)/(COUNTIFS($A19:$A23,"&gt;0",$C19:$C23,"=PG")*100)</f>
        <v>0</v>
      </c>
      <c r="G19" s="114">
        <f>(COUNTIFS($A19:$A23,"&gt;0",$C19:$C23,"=PG",G19:G23,"=1")*Capa!$G$14+COUNTIFS($A19:$A23,"&gt;0",$C19:$C23,"=PG",G19:G23,"=2")*Capa!$H$14+COUNTIFS($A19:$A23,"&gt;0",$C19:$C23,"=PG",G19:G23,"=3")*Capa!$I$14+COUNTIFS($A19:$A23,"&gt;0",$C19:$C23,"=PG",G19:G23,"=4")*Capa!$J$14)/(COUNTIFS($A19:$A23,"&gt;0",$C19:$C23,"=PG")*100)</f>
        <v>0</v>
      </c>
      <c r="H19" s="114">
        <f>(COUNTIFS($A19:$A23,"&gt;0",$C19:$C23,"=PG",H19:H23,"=1")*Capa!$G$14+COUNTIFS($A19:$A23,"&gt;0",$C19:$C23,"=PG",H19:H23,"=2")*Capa!$H$14+COUNTIFS($A19:$A23,"&gt;0",$C19:$C23,"=PG",H19:H23,"=3")*Capa!$I$14+COUNTIFS($A19:$A23,"&gt;0",$C19:$C23,"=PG",H19:H23,"=4")*Capa!$J$14)/(COUNTIFS($A19:$A23,"&gt;0",$C19:$C23,"=PG")*100)</f>
        <v>0</v>
      </c>
      <c r="I19" s="315">
        <f>COUNTIFS($A20:$A22,"&gt;0",I20:I22,"&gt;0")</f>
        <v>0</v>
      </c>
      <c r="J19" s="114">
        <f>(COUNTIFS($A19:$A23,"&gt;0",$C19:$C23,"=PG",J19:J23,"=1")*Capa!$G$14+COUNTIFS($A19:$A23,"&gt;0",$C19:$C23,"=PG",J19:J23,"=2")*Capa!$H$14+COUNTIFS($A19:$A23,"&gt;0",$C19:$C23,"=PG",J19:J23,"=3")*Capa!$I$14+COUNTIFS($A19:$A23,"&gt;0",$C19:$C23,"=PG",J19:J23,"=4")*Capa!$J$14)/(COUNTIFS($A19:$A23,"&gt;0",$C19:$C23,"=PG")*100)</f>
        <v>0</v>
      </c>
      <c r="K19" s="114">
        <f>(COUNTIFS($A19:$A23,"&gt;0",$C19:$C23,"=PG",K19:K23,"=1")*Capa!$G$14+COUNTIFS($A19:$A23,"&gt;0",$C19:$C23,"=PG",K19:K23,"=2")*Capa!$H$14+COUNTIFS($A19:$A23,"&gt;0",$C19:$C23,"=PG",K19:K23,"=3")*Capa!$I$14+COUNTIFS($A19:$A23,"&gt;0",$C19:$C23,"=PG",K19:K23,"=4")*Capa!$J$14)/(COUNTIFS($A19:$A23,"&gt;0",$C19:$C23,"=PG")*100)</f>
        <v>0</v>
      </c>
      <c r="L19" s="114">
        <f>(COUNTIFS($A19:$A23,"&gt;0",$C19:$C23,"=PG",L19:L23,"=1")*Capa!$G$14+COUNTIFS($A19:$A23,"&gt;0",$C19:$C23,"=PG",L19:L23,"=2")*Capa!$H$14+COUNTIFS($A19:$A23,"&gt;0",$C19:$C23,"=PG",L19:L23,"=3")*Capa!$I$14+COUNTIFS($A19:$A23,"&gt;0",$C19:$C23,"=PG",L19:L23,"=4")*Capa!$J$14)/(COUNTIFS($A19:$A23,"&gt;0",$C19:$C23,"=PG")*100)</f>
        <v>0</v>
      </c>
      <c r="M19" s="315">
        <f>COUNTIFS($A20:$A22,"&gt;0",M20:M22,"&gt;0")</f>
        <v>0</v>
      </c>
      <c r="N19" s="315"/>
      <c r="O19" s="13"/>
      <c r="P19" s="63"/>
      <c r="Q19" s="320"/>
    </row>
    <row r="20" spans="1:17" ht="90" x14ac:dyDescent="0.25">
      <c r="A20" s="11">
        <f>IF(Capa!$B$6&gt;=B20,1,0)</f>
        <v>0</v>
      </c>
      <c r="B20" s="9">
        <v>1</v>
      </c>
      <c r="C20" s="8" t="s">
        <v>24</v>
      </c>
      <c r="D20" s="302" t="s">
        <v>152</v>
      </c>
      <c r="E20" s="329" t="s">
        <v>299</v>
      </c>
      <c r="F20" s="86"/>
      <c r="G20" s="86"/>
      <c r="H20" s="86"/>
      <c r="I20" s="86"/>
      <c r="J20" s="86"/>
      <c r="K20" s="86"/>
      <c r="L20" s="86"/>
      <c r="M20" s="86"/>
      <c r="N20" s="340"/>
      <c r="O20" s="320"/>
      <c r="P20" s="59"/>
      <c r="Q20" s="320"/>
    </row>
    <row r="21" spans="1:17" ht="101.25" x14ac:dyDescent="0.25">
      <c r="A21" s="11">
        <f>IF(Capa!$B$6&gt;=B21,1,0)</f>
        <v>1</v>
      </c>
      <c r="B21" s="9">
        <v>0</v>
      </c>
      <c r="C21" s="8" t="s">
        <v>24</v>
      </c>
      <c r="D21" s="302" t="s">
        <v>15</v>
      </c>
      <c r="E21" s="319" t="s">
        <v>300</v>
      </c>
      <c r="F21" s="86"/>
      <c r="G21" s="86"/>
      <c r="H21" s="86"/>
      <c r="I21" s="86"/>
      <c r="J21" s="86"/>
      <c r="K21" s="86"/>
      <c r="L21" s="86"/>
      <c r="M21" s="86"/>
      <c r="N21" s="340"/>
      <c r="O21" s="320"/>
      <c r="P21" s="59"/>
      <c r="Q21" s="320"/>
    </row>
    <row r="22" spans="1:17" ht="25.5" x14ac:dyDescent="0.25">
      <c r="A22" s="11">
        <f>IF(Capa!$B$6&gt;=B22,1,0)</f>
        <v>0</v>
      </c>
      <c r="B22" s="9">
        <v>3</v>
      </c>
      <c r="C22" s="8" t="s">
        <v>24</v>
      </c>
      <c r="D22" s="302" t="s">
        <v>153</v>
      </c>
      <c r="E22" s="319" t="s">
        <v>224</v>
      </c>
      <c r="F22" s="86"/>
      <c r="G22" s="86"/>
      <c r="H22" s="86"/>
      <c r="I22" s="86"/>
      <c r="J22" s="86"/>
      <c r="K22" s="86"/>
      <c r="L22" s="86"/>
      <c r="M22" s="86"/>
      <c r="N22" s="340"/>
      <c r="O22" s="320"/>
      <c r="P22" s="59"/>
      <c r="Q22" s="142"/>
    </row>
    <row r="23" spans="1:17" x14ac:dyDescent="0.25">
      <c r="A23" s="11"/>
      <c r="B23" s="14" t="str">
        <f>IF(ISBLANK(C23),"",IF(ISERR(SEARCH(C23&amp;"\","&lt;B&gt;\&lt;1&gt;\&lt;2&gt;\&lt;3&gt;\")),IF(AND(NOT(ISBLANK(#REF!)),#REF!&lt;=3),#REF!,""),
IF(SEARCH(C23&amp;"\","&lt;B&gt;\&lt;1&gt;\&lt;2&gt;\&lt;3&gt;\")=1,0,IF(SEARCH(C23&amp;"\","&lt;B&gt;\&lt;1&gt;\&lt;2&gt;\&lt;3&gt;\")=5,1,IF(SEARCH(C23&amp;"\","&lt;B&gt;\&lt;1&gt;\&lt;2&gt;\&lt;3&gt;\")=9,2,IF(SEARCH(C23&amp;"\","&lt;B&gt;\&lt;1&gt;\&lt;2&gt;\&lt;3&gt;\")=13,3,""))))))</f>
        <v/>
      </c>
      <c r="C23" s="5"/>
      <c r="D23" s="4"/>
      <c r="E23" s="55"/>
      <c r="F23" s="56"/>
      <c r="G23" s="56"/>
      <c r="H23" s="56"/>
      <c r="I23" s="56"/>
      <c r="J23" s="56"/>
      <c r="K23" s="56"/>
      <c r="L23" s="56"/>
      <c r="M23" s="56"/>
      <c r="N23" s="56"/>
      <c r="O23" s="62"/>
      <c r="P23" s="63"/>
      <c r="Q23" s="147"/>
    </row>
    <row r="24" spans="1:17" s="42" customFormat="1" x14ac:dyDescent="0.25">
      <c r="A24" s="45"/>
      <c r="B24" s="46"/>
      <c r="C24" s="47"/>
      <c r="D24" s="48"/>
      <c r="E24" s="49"/>
      <c r="F24" s="67"/>
      <c r="G24" s="67"/>
      <c r="H24" s="67"/>
      <c r="I24" s="67"/>
      <c r="J24" s="67"/>
      <c r="K24" s="67"/>
      <c r="M24" s="67"/>
      <c r="N24" s="67"/>
      <c r="P24" s="68"/>
      <c r="Q24" s="13"/>
    </row>
    <row r="25" spans="1:17" s="42" customFormat="1" x14ac:dyDescent="0.25">
      <c r="A25" s="45"/>
      <c r="B25" s="46"/>
      <c r="C25" s="47"/>
      <c r="D25" s="48"/>
      <c r="E25" s="49"/>
      <c r="F25" s="67"/>
      <c r="G25" s="67"/>
      <c r="H25" s="67"/>
      <c r="I25" s="67"/>
      <c r="J25" s="67"/>
      <c r="K25" s="67"/>
      <c r="M25" s="67"/>
      <c r="N25" s="67"/>
      <c r="P25" s="68"/>
      <c r="Q25" s="320"/>
    </row>
    <row r="26" spans="1:17" s="42" customFormat="1" x14ac:dyDescent="0.25">
      <c r="A26" s="45"/>
      <c r="B26" s="46"/>
      <c r="C26" s="47"/>
      <c r="D26" s="48"/>
      <c r="E26" s="49"/>
      <c r="F26" s="67"/>
      <c r="G26" s="67"/>
      <c r="H26" s="67"/>
      <c r="I26" s="67"/>
      <c r="J26" s="67"/>
      <c r="K26" s="67"/>
      <c r="M26" s="67"/>
      <c r="N26" s="67"/>
      <c r="P26" s="68"/>
      <c r="Q26" s="320"/>
    </row>
    <row r="27" spans="1:17" s="42" customFormat="1" x14ac:dyDescent="0.25">
      <c r="A27" s="45"/>
      <c r="B27" s="46"/>
      <c r="C27" s="47"/>
      <c r="D27" s="48"/>
      <c r="E27" s="49"/>
      <c r="F27" s="67"/>
      <c r="G27" s="67"/>
      <c r="H27" s="67"/>
      <c r="I27" s="67"/>
      <c r="J27" s="67"/>
      <c r="K27" s="67"/>
      <c r="M27" s="67"/>
      <c r="N27" s="67"/>
      <c r="P27" s="68"/>
      <c r="Q27" s="320"/>
    </row>
    <row r="28" spans="1:17" s="42" customFormat="1" x14ac:dyDescent="0.25">
      <c r="A28" s="45"/>
      <c r="B28" s="46"/>
      <c r="C28" s="47"/>
      <c r="D28" s="48"/>
      <c r="E28" s="49"/>
      <c r="F28" s="67"/>
      <c r="G28" s="67"/>
      <c r="H28" s="67"/>
      <c r="I28" s="67"/>
      <c r="J28" s="67"/>
      <c r="K28" s="67"/>
      <c r="M28" s="67"/>
      <c r="N28" s="67"/>
      <c r="P28" s="68"/>
      <c r="Q28" s="320"/>
    </row>
    <row r="29" spans="1:17" s="42" customFormat="1" x14ac:dyDescent="0.25">
      <c r="A29" s="45"/>
      <c r="B29" s="46"/>
      <c r="C29" s="47"/>
      <c r="D29" s="48"/>
      <c r="E29" s="49"/>
      <c r="F29" s="67"/>
      <c r="G29" s="67"/>
      <c r="H29" s="67"/>
      <c r="I29" s="67"/>
      <c r="J29" s="67"/>
      <c r="K29" s="67"/>
      <c r="M29" s="67"/>
      <c r="N29" s="67"/>
      <c r="P29" s="68"/>
      <c r="Q29" s="320"/>
    </row>
    <row r="30" spans="1:17" s="42" customFormat="1" x14ac:dyDescent="0.25">
      <c r="A30" s="45"/>
      <c r="B30" s="46"/>
      <c r="C30" s="47"/>
      <c r="D30" s="48"/>
      <c r="E30" s="49"/>
      <c r="F30" s="67"/>
      <c r="G30" s="67"/>
      <c r="H30" s="67"/>
      <c r="I30" s="67"/>
      <c r="J30" s="67"/>
      <c r="K30" s="67"/>
      <c r="M30" s="67"/>
      <c r="N30" s="67"/>
      <c r="P30" s="68"/>
      <c r="Q30" s="320"/>
    </row>
    <row r="31" spans="1:17" s="42" customFormat="1" x14ac:dyDescent="0.25">
      <c r="A31" s="45"/>
      <c r="B31" s="46"/>
      <c r="C31" s="47"/>
      <c r="D31" s="48"/>
      <c r="E31" s="49"/>
      <c r="F31" s="67"/>
      <c r="G31" s="67"/>
      <c r="H31" s="67"/>
      <c r="I31" s="67"/>
      <c r="J31" s="67"/>
      <c r="K31" s="67"/>
      <c r="M31" s="67"/>
      <c r="N31" s="67"/>
      <c r="P31" s="68"/>
      <c r="Q31" s="320"/>
    </row>
    <row r="32" spans="1:17" s="42" customFormat="1" x14ac:dyDescent="0.25">
      <c r="A32" s="45"/>
      <c r="B32" s="46"/>
      <c r="C32" s="47"/>
      <c r="D32" s="48"/>
      <c r="E32" s="49"/>
      <c r="F32" s="67"/>
      <c r="G32" s="67"/>
      <c r="H32" s="67"/>
      <c r="I32" s="67"/>
      <c r="J32" s="67"/>
      <c r="K32" s="67"/>
      <c r="M32" s="67"/>
      <c r="N32" s="67"/>
      <c r="P32" s="68"/>
      <c r="Q32" s="320"/>
    </row>
    <row r="33" spans="1:17" s="42" customFormat="1" x14ac:dyDescent="0.25">
      <c r="A33" s="45"/>
      <c r="B33" s="46"/>
      <c r="C33" s="47"/>
      <c r="D33" s="48"/>
      <c r="E33" s="49"/>
      <c r="F33" s="67"/>
      <c r="G33" s="67"/>
      <c r="H33" s="67"/>
      <c r="I33" s="67"/>
      <c r="J33" s="67"/>
      <c r="K33" s="67"/>
      <c r="M33" s="67"/>
      <c r="N33" s="67"/>
      <c r="P33" s="68"/>
      <c r="Q33" s="66"/>
    </row>
    <row r="34" spans="1:17" s="42" customFormat="1" x14ac:dyDescent="0.25">
      <c r="A34" s="45"/>
      <c r="B34" s="46"/>
      <c r="C34" s="47"/>
      <c r="D34" s="48"/>
      <c r="E34" s="49"/>
      <c r="F34" s="67"/>
      <c r="G34" s="67"/>
      <c r="H34" s="67"/>
      <c r="I34" s="67"/>
      <c r="J34" s="67"/>
      <c r="K34" s="67"/>
      <c r="M34" s="67"/>
      <c r="N34" s="67"/>
      <c r="P34" s="68"/>
    </row>
    <row r="35" spans="1:17" s="42" customFormat="1" x14ac:dyDescent="0.25">
      <c r="A35" s="45"/>
      <c r="B35" s="46"/>
      <c r="C35" s="47"/>
      <c r="D35" s="48"/>
      <c r="E35" s="49"/>
      <c r="F35" s="67"/>
      <c r="G35" s="67"/>
      <c r="H35" s="67"/>
      <c r="I35" s="67"/>
      <c r="J35" s="67"/>
      <c r="K35" s="67"/>
      <c r="M35" s="67"/>
      <c r="N35" s="67"/>
      <c r="P35" s="68"/>
    </row>
    <row r="36" spans="1:17" s="42" customFormat="1" x14ac:dyDescent="0.25">
      <c r="A36" s="45"/>
      <c r="B36" s="46"/>
      <c r="C36" s="47"/>
      <c r="D36" s="48"/>
      <c r="E36" s="49"/>
      <c r="F36" s="67"/>
      <c r="G36" s="67"/>
      <c r="H36" s="67"/>
      <c r="I36" s="67"/>
      <c r="J36" s="67"/>
      <c r="K36" s="67"/>
      <c r="M36" s="67"/>
      <c r="N36" s="67"/>
      <c r="P36" s="68"/>
    </row>
    <row r="37" spans="1:17" s="42" customFormat="1" x14ac:dyDescent="0.25">
      <c r="A37" s="45"/>
      <c r="B37" s="46"/>
      <c r="C37" s="47"/>
      <c r="D37" s="48"/>
      <c r="E37" s="49"/>
      <c r="F37" s="67"/>
      <c r="G37" s="67"/>
      <c r="H37" s="67"/>
      <c r="I37" s="67"/>
      <c r="J37" s="67"/>
      <c r="K37" s="67"/>
      <c r="M37" s="67"/>
      <c r="N37" s="67"/>
      <c r="P37" s="68"/>
    </row>
    <row r="38" spans="1:17" s="42" customFormat="1" x14ac:dyDescent="0.25">
      <c r="A38" s="45"/>
      <c r="B38" s="46"/>
      <c r="C38" s="47"/>
      <c r="D38" s="48"/>
      <c r="E38" s="49"/>
      <c r="F38" s="67"/>
      <c r="G38" s="67"/>
      <c r="H38" s="67"/>
      <c r="I38" s="67"/>
      <c r="J38" s="67"/>
      <c r="K38" s="67"/>
      <c r="M38" s="67"/>
      <c r="N38" s="67"/>
      <c r="P38" s="68"/>
    </row>
    <row r="39" spans="1:17" s="42" customFormat="1" x14ac:dyDescent="0.25">
      <c r="A39" s="45"/>
      <c r="B39" s="46"/>
      <c r="C39" s="47"/>
      <c r="D39" s="48"/>
      <c r="E39" s="49"/>
      <c r="F39" s="67"/>
      <c r="G39" s="67"/>
      <c r="H39" s="67"/>
      <c r="I39" s="67"/>
      <c r="J39" s="67"/>
      <c r="K39" s="67"/>
      <c r="M39" s="67"/>
      <c r="N39" s="67"/>
      <c r="P39" s="68"/>
    </row>
    <row r="40" spans="1:17" s="42" customFormat="1" x14ac:dyDescent="0.25">
      <c r="A40" s="45"/>
      <c r="B40" s="46"/>
      <c r="C40" s="47"/>
      <c r="D40" s="48"/>
      <c r="E40" s="49"/>
      <c r="F40" s="67"/>
      <c r="G40" s="67"/>
      <c r="H40" s="67"/>
      <c r="I40" s="67"/>
      <c r="J40" s="67"/>
      <c r="K40" s="67"/>
      <c r="M40" s="67"/>
      <c r="N40" s="67"/>
      <c r="P40" s="68"/>
    </row>
    <row r="41" spans="1:17" s="42" customFormat="1" x14ac:dyDescent="0.25">
      <c r="A41" s="45"/>
      <c r="B41" s="46"/>
      <c r="C41" s="47"/>
      <c r="D41" s="48"/>
      <c r="E41" s="49"/>
      <c r="F41" s="67"/>
      <c r="G41" s="67"/>
      <c r="H41" s="67"/>
      <c r="I41" s="67"/>
      <c r="J41" s="67"/>
      <c r="K41" s="67"/>
      <c r="M41" s="67"/>
      <c r="N41" s="67"/>
      <c r="P41" s="68"/>
    </row>
    <row r="42" spans="1:17" s="42" customFormat="1" x14ac:dyDescent="0.25">
      <c r="A42" s="45"/>
      <c r="B42" s="46"/>
      <c r="C42" s="47"/>
      <c r="D42" s="48"/>
      <c r="E42" s="49"/>
      <c r="F42" s="67"/>
      <c r="G42" s="67"/>
      <c r="H42" s="67"/>
      <c r="I42" s="67"/>
      <c r="J42" s="67"/>
      <c r="K42" s="67"/>
      <c r="M42" s="67"/>
      <c r="N42" s="67"/>
      <c r="P42" s="68"/>
    </row>
    <row r="43" spans="1:17" s="42" customFormat="1" x14ac:dyDescent="0.25">
      <c r="A43" s="45"/>
      <c r="B43" s="46"/>
      <c r="C43" s="47"/>
      <c r="D43" s="48"/>
      <c r="E43" s="49"/>
      <c r="F43" s="67"/>
      <c r="G43" s="67"/>
      <c r="H43" s="67"/>
      <c r="I43" s="67"/>
      <c r="J43" s="67"/>
      <c r="K43" s="67"/>
      <c r="M43" s="67"/>
      <c r="N43" s="67"/>
      <c r="P43" s="68"/>
    </row>
    <row r="44" spans="1:17" s="42" customFormat="1" x14ac:dyDescent="0.25">
      <c r="A44" s="45"/>
      <c r="B44" s="46"/>
      <c r="C44" s="47"/>
      <c r="D44" s="48"/>
      <c r="E44" s="49"/>
      <c r="F44" s="67"/>
      <c r="G44" s="67"/>
      <c r="H44" s="67"/>
      <c r="I44" s="67"/>
      <c r="J44" s="67"/>
      <c r="K44" s="67"/>
      <c r="M44" s="67"/>
      <c r="N44" s="67"/>
      <c r="P44" s="68"/>
    </row>
    <row r="45" spans="1:17" s="42" customFormat="1" x14ac:dyDescent="0.25">
      <c r="A45" s="45"/>
      <c r="B45" s="46"/>
      <c r="C45" s="47"/>
      <c r="D45" s="48"/>
      <c r="E45" s="49"/>
      <c r="F45" s="67"/>
      <c r="G45" s="67"/>
      <c r="H45" s="67"/>
      <c r="I45" s="67"/>
      <c r="J45" s="67"/>
      <c r="K45" s="67"/>
      <c r="M45" s="67"/>
      <c r="N45" s="67"/>
      <c r="P45" s="68"/>
    </row>
    <row r="46" spans="1:17" s="42" customFormat="1" x14ac:dyDescent="0.25">
      <c r="A46" s="45"/>
      <c r="B46" s="46"/>
      <c r="C46" s="47"/>
      <c r="D46" s="48"/>
      <c r="E46" s="49"/>
      <c r="F46" s="67"/>
      <c r="G46" s="67"/>
      <c r="H46" s="67"/>
      <c r="I46" s="67"/>
      <c r="J46" s="67"/>
      <c r="K46" s="67"/>
      <c r="M46" s="67"/>
      <c r="N46" s="67"/>
      <c r="P46" s="68"/>
    </row>
    <row r="47" spans="1:17" s="42" customFormat="1" x14ac:dyDescent="0.25">
      <c r="A47" s="45"/>
      <c r="B47" s="46"/>
      <c r="C47" s="47"/>
      <c r="D47" s="48"/>
      <c r="E47" s="49"/>
      <c r="F47" s="67"/>
      <c r="G47" s="67"/>
      <c r="H47" s="67"/>
      <c r="I47" s="67"/>
      <c r="J47" s="67"/>
      <c r="K47" s="67"/>
      <c r="M47" s="67"/>
      <c r="N47" s="67"/>
      <c r="P47" s="68"/>
    </row>
    <row r="48" spans="1:17" s="42" customFormat="1" x14ac:dyDescent="0.25">
      <c r="A48" s="45"/>
      <c r="B48" s="46"/>
      <c r="C48" s="47"/>
      <c r="D48" s="48"/>
      <c r="E48" s="49"/>
      <c r="F48" s="67"/>
      <c r="G48" s="67"/>
      <c r="H48" s="67"/>
      <c r="I48" s="67"/>
      <c r="J48" s="67"/>
      <c r="K48" s="67"/>
      <c r="M48" s="67"/>
      <c r="N48" s="67"/>
      <c r="P48" s="68"/>
    </row>
    <row r="49" spans="1:16" s="42" customFormat="1" x14ac:dyDescent="0.25">
      <c r="A49" s="45"/>
      <c r="B49" s="46"/>
      <c r="C49" s="47"/>
      <c r="D49" s="48"/>
      <c r="E49" s="49"/>
      <c r="F49" s="67"/>
      <c r="G49" s="67"/>
      <c r="H49" s="67"/>
      <c r="I49" s="67"/>
      <c r="J49" s="67"/>
      <c r="K49" s="67"/>
      <c r="M49" s="67"/>
      <c r="N49" s="67"/>
      <c r="P49" s="68"/>
    </row>
    <row r="50" spans="1:16" s="42" customFormat="1" x14ac:dyDescent="0.25">
      <c r="A50" s="45"/>
      <c r="B50" s="46"/>
      <c r="C50" s="47"/>
      <c r="D50" s="48"/>
      <c r="E50" s="49"/>
      <c r="F50" s="67"/>
      <c r="G50" s="67"/>
      <c r="H50" s="67"/>
      <c r="I50" s="67"/>
      <c r="J50" s="67"/>
      <c r="K50" s="67"/>
      <c r="M50" s="67"/>
      <c r="N50" s="67"/>
      <c r="P50" s="68"/>
    </row>
    <row r="51" spans="1:16" s="42" customFormat="1" x14ac:dyDescent="0.25">
      <c r="A51" s="45"/>
      <c r="B51" s="46"/>
      <c r="C51" s="47"/>
      <c r="D51" s="48"/>
      <c r="E51" s="49"/>
      <c r="F51" s="67"/>
      <c r="G51" s="67"/>
      <c r="H51" s="67"/>
      <c r="I51" s="67"/>
      <c r="J51" s="67"/>
      <c r="K51" s="67"/>
      <c r="M51" s="67"/>
      <c r="N51" s="67"/>
      <c r="P51" s="68"/>
    </row>
    <row r="52" spans="1:16" s="42" customFormat="1" x14ac:dyDescent="0.25">
      <c r="A52" s="45"/>
      <c r="B52" s="46"/>
      <c r="C52" s="47"/>
      <c r="D52" s="48"/>
      <c r="E52" s="49"/>
      <c r="F52" s="67"/>
      <c r="G52" s="67"/>
      <c r="H52" s="67"/>
      <c r="I52" s="67"/>
      <c r="J52" s="67"/>
      <c r="K52" s="67"/>
      <c r="M52" s="67"/>
      <c r="N52" s="67"/>
      <c r="P52" s="68"/>
    </row>
    <row r="53" spans="1:16" s="42" customFormat="1" x14ac:dyDescent="0.25">
      <c r="A53" s="45"/>
      <c r="B53" s="46"/>
      <c r="C53" s="47"/>
      <c r="D53" s="48"/>
      <c r="E53" s="49"/>
      <c r="F53" s="67"/>
      <c r="G53" s="67"/>
      <c r="H53" s="67"/>
      <c r="I53" s="67"/>
      <c r="J53" s="67"/>
      <c r="K53" s="67"/>
      <c r="M53" s="67"/>
      <c r="N53" s="67"/>
      <c r="P53" s="68"/>
    </row>
    <row r="54" spans="1:16" s="42" customFormat="1" x14ac:dyDescent="0.25">
      <c r="A54" s="45"/>
      <c r="B54" s="46"/>
      <c r="C54" s="47"/>
      <c r="D54" s="48"/>
      <c r="E54" s="49"/>
      <c r="F54" s="67"/>
      <c r="G54" s="67"/>
      <c r="H54" s="67"/>
      <c r="I54" s="67"/>
      <c r="J54" s="67"/>
      <c r="K54" s="67"/>
      <c r="M54" s="67"/>
      <c r="N54" s="67"/>
      <c r="P54" s="68"/>
    </row>
    <row r="55" spans="1:16" s="42" customFormat="1" x14ac:dyDescent="0.25">
      <c r="A55" s="45"/>
      <c r="B55" s="46"/>
      <c r="C55" s="47"/>
      <c r="D55" s="48"/>
      <c r="E55" s="49"/>
      <c r="F55" s="67"/>
      <c r="G55" s="67"/>
      <c r="H55" s="67"/>
      <c r="I55" s="67"/>
      <c r="J55" s="67"/>
      <c r="K55" s="67"/>
      <c r="M55" s="67"/>
      <c r="N55" s="67"/>
      <c r="P55" s="68"/>
    </row>
    <row r="56" spans="1:16" s="42" customFormat="1" x14ac:dyDescent="0.25">
      <c r="A56" s="45"/>
      <c r="B56" s="46"/>
      <c r="C56" s="47"/>
      <c r="D56" s="48"/>
      <c r="E56" s="49"/>
      <c r="F56" s="67"/>
      <c r="G56" s="67"/>
      <c r="H56" s="67"/>
      <c r="I56" s="67"/>
      <c r="J56" s="67"/>
      <c r="K56" s="67"/>
      <c r="M56" s="67"/>
      <c r="N56" s="67"/>
      <c r="P56" s="68"/>
    </row>
    <row r="57" spans="1:16" s="42" customFormat="1" x14ac:dyDescent="0.25">
      <c r="A57" s="45"/>
      <c r="B57" s="46"/>
      <c r="C57" s="47"/>
      <c r="D57" s="48"/>
      <c r="E57" s="49"/>
      <c r="F57" s="67"/>
      <c r="G57" s="67"/>
      <c r="H57" s="67"/>
      <c r="I57" s="67"/>
      <c r="J57" s="67"/>
      <c r="K57" s="67"/>
      <c r="M57" s="67"/>
      <c r="N57" s="67"/>
      <c r="P57" s="68"/>
    </row>
    <row r="58" spans="1:16" s="42" customFormat="1" x14ac:dyDescent="0.25">
      <c r="A58" s="45"/>
      <c r="B58" s="46"/>
      <c r="C58" s="47"/>
      <c r="D58" s="48"/>
      <c r="E58" s="49"/>
      <c r="F58" s="67"/>
      <c r="G58" s="67"/>
      <c r="H58" s="67"/>
      <c r="I58" s="67"/>
      <c r="J58" s="67"/>
      <c r="K58" s="67"/>
      <c r="M58" s="67"/>
      <c r="N58" s="67"/>
      <c r="P58" s="68"/>
    </row>
    <row r="59" spans="1:16" s="42" customFormat="1" x14ac:dyDescent="0.25">
      <c r="A59" s="45"/>
      <c r="B59" s="46"/>
      <c r="C59" s="47"/>
      <c r="D59" s="48"/>
      <c r="E59" s="49"/>
      <c r="F59" s="67"/>
      <c r="G59" s="67"/>
      <c r="H59" s="67"/>
      <c r="I59" s="67"/>
      <c r="J59" s="67"/>
      <c r="K59" s="67"/>
      <c r="M59" s="67"/>
      <c r="N59" s="67"/>
      <c r="P59" s="68"/>
    </row>
    <row r="60" spans="1:16" s="42" customFormat="1" x14ac:dyDescent="0.25">
      <c r="A60" s="45"/>
      <c r="B60" s="46"/>
      <c r="C60" s="47"/>
      <c r="D60" s="48"/>
      <c r="E60" s="49"/>
      <c r="F60" s="67"/>
      <c r="G60" s="67"/>
      <c r="H60" s="67"/>
      <c r="I60" s="67"/>
      <c r="J60" s="67"/>
      <c r="K60" s="67"/>
      <c r="M60" s="67"/>
      <c r="N60" s="67"/>
      <c r="P60" s="68"/>
    </row>
    <row r="61" spans="1:16" s="42" customFormat="1" x14ac:dyDescent="0.25">
      <c r="A61" s="45"/>
      <c r="B61" s="46"/>
      <c r="C61" s="47"/>
      <c r="D61" s="48"/>
      <c r="E61" s="49"/>
      <c r="F61" s="67"/>
      <c r="G61" s="67"/>
      <c r="H61" s="67"/>
      <c r="I61" s="67"/>
      <c r="J61" s="67"/>
      <c r="K61" s="67"/>
      <c r="M61" s="67"/>
      <c r="N61" s="67"/>
      <c r="P61" s="68"/>
    </row>
    <row r="62" spans="1:16" s="42" customFormat="1" x14ac:dyDescent="0.25">
      <c r="A62" s="45"/>
      <c r="B62" s="46"/>
      <c r="C62" s="47"/>
      <c r="D62" s="48"/>
      <c r="E62" s="49"/>
      <c r="F62" s="67"/>
      <c r="G62" s="67"/>
      <c r="H62" s="67"/>
      <c r="I62" s="67"/>
      <c r="J62" s="67"/>
      <c r="K62" s="67"/>
      <c r="M62" s="67"/>
      <c r="N62" s="67"/>
      <c r="P62" s="68"/>
    </row>
    <row r="63" spans="1:16" s="42" customFormat="1" x14ac:dyDescent="0.25">
      <c r="A63" s="45"/>
      <c r="B63" s="46"/>
      <c r="C63" s="47"/>
      <c r="D63" s="48"/>
      <c r="E63" s="49"/>
      <c r="F63" s="67"/>
      <c r="G63" s="67"/>
      <c r="H63" s="67"/>
      <c r="I63" s="67"/>
      <c r="J63" s="67"/>
      <c r="K63" s="67"/>
      <c r="M63" s="67"/>
      <c r="N63" s="67"/>
      <c r="P63" s="68"/>
    </row>
    <row r="64" spans="1:16" s="42" customFormat="1" x14ac:dyDescent="0.25">
      <c r="A64" s="45"/>
      <c r="B64" s="46"/>
      <c r="C64" s="47"/>
      <c r="D64" s="48"/>
      <c r="E64" s="49"/>
      <c r="F64" s="67"/>
      <c r="G64" s="67"/>
      <c r="H64" s="67"/>
      <c r="I64" s="67"/>
      <c r="J64" s="67"/>
      <c r="K64" s="67"/>
      <c r="M64" s="67"/>
      <c r="N64" s="67"/>
      <c r="P64" s="68"/>
    </row>
    <row r="65" spans="1:16" s="42" customFormat="1" x14ac:dyDescent="0.25">
      <c r="A65" s="45"/>
      <c r="B65" s="46"/>
      <c r="C65" s="47"/>
      <c r="D65" s="48"/>
      <c r="E65" s="49"/>
      <c r="F65" s="67"/>
      <c r="G65" s="67"/>
      <c r="H65" s="67"/>
      <c r="I65" s="67"/>
      <c r="J65" s="67"/>
      <c r="K65" s="67"/>
      <c r="M65" s="67"/>
      <c r="N65" s="67"/>
      <c r="P65" s="68"/>
    </row>
    <row r="66" spans="1:16" s="42" customFormat="1" x14ac:dyDescent="0.25">
      <c r="A66" s="45"/>
      <c r="B66" s="46"/>
      <c r="C66" s="47"/>
      <c r="D66" s="48"/>
      <c r="E66" s="49"/>
      <c r="F66" s="67"/>
      <c r="G66" s="67"/>
      <c r="H66" s="67"/>
      <c r="I66" s="67"/>
      <c r="J66" s="67"/>
      <c r="K66" s="67"/>
      <c r="M66" s="67"/>
      <c r="N66" s="67"/>
      <c r="P66" s="68"/>
    </row>
    <row r="67" spans="1:16" s="42" customFormat="1" x14ac:dyDescent="0.25">
      <c r="A67" s="45"/>
      <c r="B67" s="46"/>
      <c r="C67" s="47"/>
      <c r="D67" s="48"/>
      <c r="E67" s="49"/>
      <c r="F67" s="67"/>
      <c r="G67" s="67"/>
      <c r="H67" s="67"/>
      <c r="I67" s="67"/>
      <c r="J67" s="67"/>
      <c r="K67" s="67"/>
      <c r="M67" s="67"/>
      <c r="N67" s="67"/>
      <c r="P67" s="68"/>
    </row>
    <row r="68" spans="1:16" s="42" customFormat="1" x14ac:dyDescent="0.25">
      <c r="A68" s="45"/>
      <c r="B68" s="46"/>
      <c r="C68" s="47"/>
      <c r="D68" s="48"/>
      <c r="E68" s="49"/>
      <c r="F68" s="67"/>
      <c r="G68" s="67"/>
      <c r="H68" s="67"/>
      <c r="I68" s="67"/>
      <c r="J68" s="67"/>
      <c r="K68" s="67"/>
      <c r="M68" s="67"/>
      <c r="N68" s="67"/>
      <c r="P68" s="68"/>
    </row>
    <row r="69" spans="1:16" s="42" customFormat="1" x14ac:dyDescent="0.25">
      <c r="A69" s="45"/>
      <c r="B69" s="46"/>
      <c r="C69" s="47"/>
      <c r="D69" s="48"/>
      <c r="E69" s="49"/>
      <c r="F69" s="67"/>
      <c r="G69" s="67"/>
      <c r="H69" s="67"/>
      <c r="I69" s="67"/>
      <c r="J69" s="67"/>
      <c r="K69" s="67"/>
      <c r="M69" s="67"/>
      <c r="N69" s="67"/>
      <c r="P69" s="68"/>
    </row>
    <row r="70" spans="1:16" s="42" customFormat="1" x14ac:dyDescent="0.25">
      <c r="A70" s="45"/>
      <c r="B70" s="46"/>
      <c r="C70" s="47"/>
      <c r="D70" s="48"/>
      <c r="E70" s="49"/>
      <c r="F70" s="67"/>
      <c r="G70" s="67"/>
      <c r="H70" s="67"/>
      <c r="I70" s="67"/>
      <c r="J70" s="67"/>
      <c r="K70" s="67"/>
      <c r="M70" s="67"/>
      <c r="N70" s="67"/>
      <c r="P70" s="68"/>
    </row>
    <row r="71" spans="1:16" s="42" customFormat="1" x14ac:dyDescent="0.25">
      <c r="A71" s="45"/>
      <c r="B71" s="46"/>
      <c r="C71" s="47"/>
      <c r="D71" s="48"/>
      <c r="E71" s="49"/>
      <c r="F71" s="67"/>
      <c r="G71" s="67"/>
      <c r="H71" s="67"/>
      <c r="I71" s="67"/>
      <c r="J71" s="67"/>
      <c r="K71" s="67"/>
      <c r="M71" s="67"/>
      <c r="N71" s="67"/>
      <c r="P71" s="68"/>
    </row>
    <row r="72" spans="1:16" s="42" customFormat="1" x14ac:dyDescent="0.25">
      <c r="A72" s="45"/>
      <c r="B72" s="46"/>
      <c r="C72" s="47"/>
      <c r="D72" s="48"/>
      <c r="E72" s="49"/>
      <c r="F72" s="67"/>
      <c r="G72" s="67"/>
      <c r="H72" s="67"/>
      <c r="I72" s="67"/>
      <c r="J72" s="67"/>
      <c r="K72" s="67"/>
      <c r="M72" s="67"/>
      <c r="N72" s="67"/>
      <c r="P72" s="68"/>
    </row>
    <row r="73" spans="1:16" s="42" customFormat="1" x14ac:dyDescent="0.25">
      <c r="A73" s="45"/>
      <c r="B73" s="46"/>
      <c r="C73" s="47"/>
      <c r="D73" s="48"/>
      <c r="E73" s="49"/>
      <c r="F73" s="67"/>
      <c r="G73" s="67"/>
      <c r="H73" s="67"/>
      <c r="I73" s="67"/>
      <c r="J73" s="67"/>
      <c r="K73" s="67"/>
      <c r="M73" s="67"/>
      <c r="N73" s="67"/>
      <c r="P73" s="68"/>
    </row>
    <row r="74" spans="1:16" s="42" customFormat="1" x14ac:dyDescent="0.25">
      <c r="A74" s="45"/>
      <c r="B74" s="46"/>
      <c r="C74" s="47"/>
      <c r="D74" s="48"/>
      <c r="E74" s="49"/>
      <c r="F74" s="67"/>
      <c r="G74" s="67"/>
      <c r="H74" s="67"/>
      <c r="I74" s="67"/>
      <c r="J74" s="67"/>
      <c r="K74" s="67"/>
      <c r="M74" s="67"/>
      <c r="N74" s="67"/>
      <c r="P74" s="68"/>
    </row>
    <row r="75" spans="1:16" s="42" customFormat="1" x14ac:dyDescent="0.25">
      <c r="A75" s="45"/>
      <c r="B75" s="46"/>
      <c r="C75" s="47"/>
      <c r="D75" s="48"/>
      <c r="E75" s="49"/>
      <c r="F75" s="67"/>
      <c r="G75" s="67"/>
      <c r="H75" s="67"/>
      <c r="I75" s="67"/>
      <c r="J75" s="67"/>
      <c r="K75" s="67"/>
      <c r="M75" s="67"/>
      <c r="N75" s="67"/>
      <c r="P75" s="68"/>
    </row>
    <row r="76" spans="1:16" s="42" customFormat="1" x14ac:dyDescent="0.25">
      <c r="A76" s="45"/>
      <c r="B76" s="46"/>
      <c r="C76" s="47"/>
      <c r="D76" s="48"/>
      <c r="E76" s="49"/>
      <c r="F76" s="67"/>
      <c r="G76" s="67"/>
      <c r="H76" s="67"/>
      <c r="I76" s="67"/>
      <c r="J76" s="67"/>
      <c r="K76" s="67"/>
      <c r="M76" s="67"/>
      <c r="N76" s="67"/>
      <c r="P76" s="68"/>
    </row>
    <row r="77" spans="1:16" s="42" customFormat="1" x14ac:dyDescent="0.25">
      <c r="A77" s="45"/>
      <c r="B77" s="46"/>
      <c r="C77" s="47"/>
      <c r="D77" s="48"/>
      <c r="E77" s="49"/>
      <c r="F77" s="67"/>
      <c r="G77" s="67"/>
      <c r="H77" s="67"/>
      <c r="I77" s="67"/>
      <c r="J77" s="67"/>
      <c r="K77" s="67"/>
      <c r="M77" s="67"/>
      <c r="N77" s="67"/>
      <c r="P77" s="68"/>
    </row>
    <row r="78" spans="1:16" s="42" customFormat="1" x14ac:dyDescent="0.25">
      <c r="A78" s="45"/>
      <c r="B78" s="46"/>
      <c r="C78" s="47"/>
      <c r="D78" s="48"/>
      <c r="E78" s="49"/>
      <c r="F78" s="67"/>
      <c r="G78" s="67"/>
      <c r="H78" s="67"/>
      <c r="I78" s="67"/>
      <c r="J78" s="67"/>
      <c r="K78" s="67"/>
      <c r="M78" s="67"/>
      <c r="N78" s="67"/>
      <c r="P78" s="68"/>
    </row>
    <row r="79" spans="1:16" s="42" customFormat="1" x14ac:dyDescent="0.25">
      <c r="A79" s="45"/>
      <c r="B79" s="46"/>
      <c r="C79" s="47"/>
      <c r="D79" s="48"/>
      <c r="E79" s="49"/>
      <c r="F79" s="67"/>
      <c r="G79" s="67"/>
      <c r="H79" s="67"/>
      <c r="I79" s="67"/>
      <c r="J79" s="67"/>
      <c r="K79" s="67"/>
      <c r="M79" s="67"/>
      <c r="N79" s="67"/>
      <c r="P79" s="68"/>
    </row>
    <row r="80" spans="1:16" s="42" customFormat="1" x14ac:dyDescent="0.25">
      <c r="A80" s="45"/>
      <c r="B80" s="46"/>
      <c r="C80" s="47"/>
      <c r="D80" s="48"/>
      <c r="E80" s="49"/>
      <c r="F80" s="67"/>
      <c r="G80" s="67"/>
      <c r="H80" s="67"/>
      <c r="I80" s="67"/>
      <c r="J80" s="67"/>
      <c r="K80" s="67"/>
      <c r="M80" s="67"/>
      <c r="N80" s="67"/>
      <c r="P80" s="68"/>
    </row>
    <row r="81" spans="1:16" s="42" customFormat="1" x14ac:dyDescent="0.25">
      <c r="A81" s="45"/>
      <c r="B81" s="46"/>
      <c r="C81" s="47"/>
      <c r="D81" s="48"/>
      <c r="E81" s="49"/>
      <c r="F81" s="67"/>
      <c r="G81" s="67"/>
      <c r="H81" s="67"/>
      <c r="I81" s="67"/>
      <c r="J81" s="67"/>
      <c r="K81" s="67"/>
      <c r="M81" s="67"/>
      <c r="N81" s="67"/>
      <c r="P81" s="68"/>
    </row>
    <row r="82" spans="1:16" s="42" customFormat="1" x14ac:dyDescent="0.25">
      <c r="A82" s="45"/>
      <c r="B82" s="46"/>
      <c r="C82" s="47"/>
      <c r="D82" s="48"/>
      <c r="E82" s="49"/>
      <c r="F82" s="67"/>
      <c r="G82" s="67"/>
      <c r="H82" s="67"/>
      <c r="I82" s="67"/>
      <c r="J82" s="67"/>
      <c r="K82" s="67"/>
      <c r="M82" s="67"/>
      <c r="N82" s="67"/>
      <c r="P82" s="68"/>
    </row>
    <row r="83" spans="1:16" s="42" customFormat="1" x14ac:dyDescent="0.25">
      <c r="A83" s="45"/>
      <c r="B83" s="46"/>
      <c r="C83" s="47"/>
      <c r="D83" s="48"/>
      <c r="E83" s="49"/>
      <c r="F83" s="67"/>
      <c r="G83" s="67"/>
      <c r="H83" s="67"/>
      <c r="I83" s="67"/>
      <c r="J83" s="67"/>
      <c r="K83" s="67"/>
      <c r="M83" s="67"/>
      <c r="N83" s="67"/>
      <c r="P83" s="68"/>
    </row>
    <row r="84" spans="1:16" s="42" customFormat="1" x14ac:dyDescent="0.25">
      <c r="A84" s="45"/>
      <c r="B84" s="46"/>
      <c r="C84" s="47"/>
      <c r="D84" s="48"/>
      <c r="E84" s="49"/>
      <c r="F84" s="67"/>
      <c r="G84" s="67"/>
      <c r="H84" s="67"/>
      <c r="I84" s="67"/>
      <c r="J84" s="67"/>
      <c r="K84" s="67"/>
      <c r="M84" s="67"/>
      <c r="N84" s="67"/>
      <c r="P84" s="68"/>
    </row>
    <row r="85" spans="1:16" s="42" customFormat="1" x14ac:dyDescent="0.25">
      <c r="A85" s="45"/>
      <c r="B85" s="46"/>
      <c r="C85" s="47"/>
      <c r="D85" s="48"/>
      <c r="E85" s="49"/>
      <c r="F85" s="67"/>
      <c r="G85" s="67"/>
      <c r="H85" s="67"/>
      <c r="I85" s="67"/>
      <c r="J85" s="67"/>
      <c r="K85" s="67"/>
      <c r="M85" s="67"/>
      <c r="N85" s="67"/>
      <c r="P85" s="68"/>
    </row>
    <row r="86" spans="1:16" s="42" customFormat="1" x14ac:dyDescent="0.25">
      <c r="A86" s="45"/>
      <c r="B86" s="46"/>
      <c r="C86" s="47"/>
      <c r="D86" s="48"/>
      <c r="E86" s="49"/>
      <c r="F86" s="67"/>
      <c r="G86" s="67"/>
      <c r="H86" s="67"/>
      <c r="I86" s="67"/>
      <c r="J86" s="67"/>
      <c r="K86" s="67"/>
      <c r="M86" s="67"/>
      <c r="N86" s="67"/>
      <c r="P86" s="68"/>
    </row>
    <row r="87" spans="1:16" s="42" customFormat="1" x14ac:dyDescent="0.25">
      <c r="A87" s="45"/>
      <c r="B87" s="46"/>
      <c r="C87" s="47"/>
      <c r="D87" s="48"/>
      <c r="E87" s="49"/>
      <c r="F87" s="67"/>
      <c r="G87" s="67"/>
      <c r="H87" s="67"/>
      <c r="I87" s="67"/>
      <c r="J87" s="67"/>
      <c r="K87" s="67"/>
      <c r="M87" s="67"/>
      <c r="N87" s="67"/>
      <c r="P87" s="68"/>
    </row>
    <row r="88" spans="1:16" s="42" customFormat="1" x14ac:dyDescent="0.25">
      <c r="A88" s="45"/>
      <c r="B88" s="46"/>
      <c r="C88" s="47"/>
      <c r="D88" s="48"/>
      <c r="E88" s="49"/>
      <c r="F88" s="67"/>
      <c r="G88" s="67"/>
      <c r="H88" s="67"/>
      <c r="I88" s="67"/>
      <c r="J88" s="67"/>
      <c r="K88" s="67"/>
      <c r="M88" s="67"/>
      <c r="N88" s="67"/>
      <c r="P88" s="68"/>
    </row>
    <row r="89" spans="1:16" s="42" customFormat="1" x14ac:dyDescent="0.25">
      <c r="A89" s="45"/>
      <c r="B89" s="46"/>
      <c r="C89" s="47"/>
      <c r="D89" s="48"/>
      <c r="E89" s="49"/>
      <c r="F89" s="67"/>
      <c r="G89" s="67"/>
      <c r="H89" s="67"/>
      <c r="I89" s="67"/>
      <c r="J89" s="67"/>
      <c r="K89" s="67"/>
      <c r="M89" s="67"/>
      <c r="N89" s="67"/>
      <c r="P89" s="68"/>
    </row>
    <row r="90" spans="1:16" s="42" customFormat="1" x14ac:dyDescent="0.25">
      <c r="A90" s="45"/>
      <c r="B90" s="46"/>
      <c r="C90" s="47"/>
      <c r="D90" s="48"/>
      <c r="E90" s="49"/>
      <c r="F90" s="67"/>
      <c r="G90" s="67"/>
      <c r="H90" s="67"/>
      <c r="I90" s="67"/>
      <c r="J90" s="67"/>
      <c r="K90" s="67"/>
      <c r="M90" s="67"/>
      <c r="N90" s="67"/>
      <c r="P90" s="68"/>
    </row>
    <row r="91" spans="1:16" s="42" customFormat="1" x14ac:dyDescent="0.25">
      <c r="A91" s="45"/>
      <c r="B91" s="46"/>
      <c r="C91" s="47"/>
      <c r="D91" s="48"/>
      <c r="E91" s="49"/>
      <c r="F91" s="67"/>
      <c r="G91" s="67"/>
      <c r="H91" s="67"/>
      <c r="I91" s="67"/>
      <c r="J91" s="67"/>
      <c r="K91" s="67"/>
      <c r="M91" s="67"/>
      <c r="N91" s="67"/>
      <c r="P91" s="68"/>
    </row>
    <row r="92" spans="1:16" s="42" customFormat="1" x14ac:dyDescent="0.25">
      <c r="A92" s="45"/>
      <c r="B92" s="46"/>
      <c r="C92" s="47"/>
      <c r="D92" s="48"/>
      <c r="E92" s="49"/>
      <c r="F92" s="67"/>
      <c r="G92" s="67"/>
      <c r="H92" s="67"/>
      <c r="I92" s="67"/>
      <c r="J92" s="67"/>
      <c r="K92" s="67"/>
      <c r="M92" s="67"/>
      <c r="N92" s="67"/>
      <c r="P92" s="68"/>
    </row>
    <row r="93" spans="1:16" s="42" customFormat="1" x14ac:dyDescent="0.25">
      <c r="A93" s="45"/>
      <c r="B93" s="46"/>
      <c r="C93" s="47"/>
      <c r="D93" s="48"/>
      <c r="E93" s="49"/>
      <c r="F93" s="67"/>
      <c r="G93" s="67"/>
      <c r="H93" s="67"/>
      <c r="I93" s="67"/>
      <c r="J93" s="67"/>
      <c r="K93" s="67"/>
      <c r="M93" s="67"/>
      <c r="N93" s="67"/>
      <c r="P93" s="68"/>
    </row>
    <row r="94" spans="1:16" s="42" customFormat="1" x14ac:dyDescent="0.25">
      <c r="A94" s="45"/>
      <c r="B94" s="46"/>
      <c r="C94" s="47"/>
      <c r="D94" s="48"/>
      <c r="E94" s="49"/>
      <c r="F94" s="67"/>
      <c r="G94" s="67"/>
      <c r="H94" s="67"/>
      <c r="I94" s="67"/>
      <c r="J94" s="67"/>
      <c r="K94" s="67"/>
      <c r="M94" s="67"/>
      <c r="N94" s="67"/>
      <c r="P94" s="68"/>
    </row>
    <row r="95" spans="1:16" s="42" customFormat="1" x14ac:dyDescent="0.25">
      <c r="A95" s="45"/>
      <c r="B95" s="46"/>
      <c r="C95" s="47"/>
      <c r="D95" s="48"/>
      <c r="E95" s="49"/>
      <c r="F95" s="67"/>
      <c r="G95" s="67"/>
      <c r="H95" s="67"/>
      <c r="I95" s="67"/>
      <c r="J95" s="67"/>
      <c r="K95" s="67"/>
      <c r="M95" s="67"/>
      <c r="N95" s="67"/>
      <c r="P95" s="68"/>
    </row>
    <row r="96" spans="1:16" s="42" customFormat="1" x14ac:dyDescent="0.25">
      <c r="A96" s="45"/>
      <c r="B96" s="46"/>
      <c r="C96" s="47"/>
      <c r="D96" s="48"/>
      <c r="E96" s="49"/>
      <c r="F96" s="67"/>
      <c r="G96" s="67"/>
      <c r="H96" s="67"/>
      <c r="I96" s="67"/>
      <c r="J96" s="67"/>
      <c r="K96" s="67"/>
      <c r="M96" s="67"/>
      <c r="N96" s="67"/>
      <c r="P96" s="68"/>
    </row>
    <row r="97" spans="1:16" s="42" customFormat="1" x14ac:dyDescent="0.25">
      <c r="A97" s="45"/>
      <c r="B97" s="46"/>
      <c r="C97" s="47"/>
      <c r="D97" s="48"/>
      <c r="E97" s="49"/>
      <c r="F97" s="67"/>
      <c r="G97" s="67"/>
      <c r="H97" s="67"/>
      <c r="I97" s="67"/>
      <c r="J97" s="67"/>
      <c r="K97" s="67"/>
      <c r="M97" s="67"/>
      <c r="N97" s="67"/>
      <c r="P97" s="68"/>
    </row>
    <row r="98" spans="1:16" s="42" customFormat="1" x14ac:dyDescent="0.25">
      <c r="A98" s="45"/>
      <c r="B98" s="46"/>
      <c r="C98" s="47"/>
      <c r="D98" s="48"/>
      <c r="E98" s="49"/>
      <c r="F98" s="67"/>
      <c r="G98" s="67"/>
      <c r="H98" s="67"/>
      <c r="I98" s="67"/>
      <c r="J98" s="67"/>
      <c r="K98" s="67"/>
      <c r="M98" s="67"/>
      <c r="N98" s="67"/>
      <c r="P98" s="68"/>
    </row>
    <row r="99" spans="1:16" s="42" customFormat="1" x14ac:dyDescent="0.25">
      <c r="A99" s="45"/>
      <c r="B99" s="46"/>
      <c r="C99" s="47"/>
      <c r="D99" s="48"/>
      <c r="E99" s="49"/>
      <c r="F99" s="67"/>
      <c r="G99" s="67"/>
      <c r="H99" s="67"/>
      <c r="I99" s="67"/>
      <c r="J99" s="67"/>
      <c r="K99" s="67"/>
      <c r="M99" s="67"/>
      <c r="N99" s="67"/>
      <c r="P99" s="68"/>
    </row>
    <row r="100" spans="1:16" s="42" customFormat="1" x14ac:dyDescent="0.25">
      <c r="A100" s="45"/>
      <c r="B100" s="46"/>
      <c r="C100" s="47"/>
      <c r="D100" s="48"/>
      <c r="E100" s="49"/>
      <c r="F100" s="67"/>
      <c r="G100" s="67"/>
      <c r="H100" s="67"/>
      <c r="I100" s="67"/>
      <c r="J100" s="67"/>
      <c r="K100" s="67"/>
      <c r="M100" s="67"/>
      <c r="N100" s="67"/>
      <c r="P100" s="68"/>
    </row>
    <row r="101" spans="1:16" s="42" customFormat="1" x14ac:dyDescent="0.25">
      <c r="A101" s="45"/>
      <c r="B101" s="46"/>
      <c r="C101" s="47"/>
      <c r="D101" s="48"/>
      <c r="E101" s="49"/>
      <c r="F101" s="67"/>
      <c r="G101" s="67"/>
      <c r="H101" s="67"/>
      <c r="I101" s="67"/>
      <c r="J101" s="67"/>
      <c r="K101" s="67"/>
      <c r="M101" s="67"/>
      <c r="N101" s="67"/>
      <c r="P101" s="68"/>
    </row>
    <row r="102" spans="1:16" s="42" customFormat="1" x14ac:dyDescent="0.25">
      <c r="A102" s="45"/>
      <c r="B102" s="46"/>
      <c r="C102" s="47"/>
      <c r="D102" s="48"/>
      <c r="E102" s="49"/>
      <c r="F102" s="67"/>
      <c r="G102" s="67"/>
      <c r="H102" s="67"/>
      <c r="I102" s="67"/>
      <c r="J102" s="67"/>
      <c r="K102" s="67"/>
      <c r="M102" s="67"/>
      <c r="N102" s="67"/>
      <c r="P102" s="68"/>
    </row>
    <row r="103" spans="1:16" s="42" customFormat="1" x14ac:dyDescent="0.25">
      <c r="A103" s="45"/>
      <c r="B103" s="46"/>
      <c r="C103" s="47"/>
      <c r="D103" s="48"/>
      <c r="E103" s="49"/>
      <c r="F103" s="67"/>
      <c r="G103" s="67"/>
      <c r="H103" s="67"/>
      <c r="I103" s="67"/>
      <c r="J103" s="67"/>
      <c r="K103" s="67"/>
      <c r="M103" s="67"/>
      <c r="N103" s="67"/>
      <c r="P103" s="68"/>
    </row>
    <row r="104" spans="1:16" s="42" customFormat="1" x14ac:dyDescent="0.25">
      <c r="A104" s="45"/>
      <c r="B104" s="46"/>
      <c r="C104" s="47"/>
      <c r="D104" s="48"/>
      <c r="E104" s="49"/>
      <c r="F104" s="67"/>
      <c r="G104" s="67"/>
      <c r="H104" s="67"/>
      <c r="I104" s="67"/>
      <c r="J104" s="67"/>
      <c r="K104" s="67"/>
      <c r="M104" s="67"/>
      <c r="N104" s="67"/>
      <c r="P104" s="68"/>
    </row>
    <row r="105" spans="1:16" s="42" customFormat="1" x14ac:dyDescent="0.25">
      <c r="A105" s="45"/>
      <c r="B105" s="46"/>
      <c r="C105" s="47"/>
      <c r="D105" s="48"/>
      <c r="E105" s="49"/>
      <c r="F105" s="67"/>
      <c r="G105" s="67"/>
      <c r="H105" s="67"/>
      <c r="I105" s="67"/>
      <c r="J105" s="67"/>
      <c r="K105" s="67"/>
      <c r="M105" s="67"/>
      <c r="N105" s="67"/>
      <c r="P105" s="68"/>
    </row>
    <row r="106" spans="1:16" s="42" customFormat="1" x14ac:dyDescent="0.25">
      <c r="A106" s="45"/>
      <c r="B106" s="46"/>
      <c r="C106" s="47"/>
      <c r="D106" s="48"/>
      <c r="E106" s="49"/>
      <c r="F106" s="67"/>
      <c r="G106" s="67"/>
      <c r="H106" s="67"/>
      <c r="I106" s="67"/>
      <c r="J106" s="67"/>
      <c r="K106" s="67"/>
      <c r="M106" s="67"/>
      <c r="N106" s="67"/>
      <c r="P106" s="68"/>
    </row>
    <row r="107" spans="1:16" s="42" customFormat="1" x14ac:dyDescent="0.25">
      <c r="A107" s="45"/>
      <c r="B107" s="46"/>
      <c r="C107" s="47"/>
      <c r="D107" s="48"/>
      <c r="E107" s="49"/>
      <c r="F107" s="67"/>
      <c r="G107" s="67"/>
      <c r="H107" s="67"/>
      <c r="I107" s="67"/>
      <c r="J107" s="67"/>
      <c r="K107" s="67"/>
      <c r="M107" s="67"/>
      <c r="N107" s="67"/>
      <c r="P107" s="68"/>
    </row>
  </sheetData>
  <sheetProtection algorithmName="SHA-512" hashValue="K6gruMkHZTX4ikcUQuyQ9GewjgaWb3WrxayI80C0plGjHkJHjpGsxcifcMshyGtOAes8f6Az5DJRellonHBBeg==" saltValue="d37TKVK+bHvgxztX+OFE7Q==" spinCount="100000" sheet="1" formatCells="0" formatColumns="0" formatRows="0"/>
  <mergeCells count="5">
    <mergeCell ref="F18:M18"/>
    <mergeCell ref="F12:M12"/>
    <mergeCell ref="F6:M6"/>
    <mergeCell ref="F3:M3"/>
    <mergeCell ref="F1:M1"/>
  </mergeCells>
  <conditionalFormatting sqref="D3">
    <cfRule type="dataBar" priority="134">
      <dataBar>
        <cfvo type="num" val="0.1"/>
        <cfvo type="num" val="1"/>
        <color theme="9" tint="0.39997558519241921"/>
      </dataBar>
      <extLst>
        <ext xmlns:x14="http://schemas.microsoft.com/office/spreadsheetml/2009/9/main" uri="{B025F937-C7B1-47D3-B67F-A62EFF666E3E}">
          <x14:id>{857CB216-B59B-4CEE-B18E-C3B90E358601}</x14:id>
        </ext>
      </extLst>
    </cfRule>
  </conditionalFormatting>
  <conditionalFormatting sqref="D7">
    <cfRule type="dataBar" priority="10">
      <dataBar>
        <cfvo type="num" val="0.1"/>
        <cfvo type="num" val="1"/>
        <color theme="9" tint="0.39997558519241921"/>
      </dataBar>
      <extLst>
        <ext xmlns:x14="http://schemas.microsoft.com/office/spreadsheetml/2009/9/main" uri="{B025F937-C7B1-47D3-B67F-A62EFF666E3E}">
          <x14:id>{B1DC29FD-CD57-439B-9C89-3A215F8BEB5A}</x14:id>
        </ext>
      </extLst>
    </cfRule>
  </conditionalFormatting>
  <conditionalFormatting sqref="D8:D10">
    <cfRule type="expression" dxfId="36" priority="7">
      <formula>AND(A8&lt;&gt;1,ISNUMBER(B8),OR(ISNUMBER(C8),C8="PG"))</formula>
    </cfRule>
  </conditionalFormatting>
  <conditionalFormatting sqref="D13">
    <cfRule type="dataBar" priority="9">
      <dataBar>
        <cfvo type="num" val="0.1"/>
        <cfvo type="num" val="1"/>
        <color theme="9" tint="0.39997558519241921"/>
      </dataBar>
      <extLst>
        <ext xmlns:x14="http://schemas.microsoft.com/office/spreadsheetml/2009/9/main" uri="{B025F937-C7B1-47D3-B67F-A62EFF666E3E}">
          <x14:id>{4186D7B9-2982-433D-BE23-E442B3E1265F}</x14:id>
        </ext>
      </extLst>
    </cfRule>
  </conditionalFormatting>
  <conditionalFormatting sqref="D14:D16">
    <cfRule type="expression" dxfId="35" priority="5">
      <formula>AND(A14&lt;&gt;1,ISNUMBER(B14),OR(ISNUMBER(C14),C14="PG"))</formula>
    </cfRule>
  </conditionalFormatting>
  <conditionalFormatting sqref="D19">
    <cfRule type="dataBar" priority="8">
      <dataBar>
        <cfvo type="num" val="0.1"/>
        <cfvo type="num" val="1"/>
        <color theme="9" tint="0.39997558519241921"/>
      </dataBar>
      <extLst>
        <ext xmlns:x14="http://schemas.microsoft.com/office/spreadsheetml/2009/9/main" uri="{B025F937-C7B1-47D3-B67F-A62EFF666E3E}">
          <x14:id>{FF04F74D-D1A3-4A11-B512-56293A03C9B2}</x14:id>
        </ext>
      </extLst>
    </cfRule>
  </conditionalFormatting>
  <conditionalFormatting sqref="D20:D22">
    <cfRule type="expression" dxfId="34" priority="3">
      <formula>AND(A20&lt;&gt;1,ISNUMBER(B20),OR(ISNUMBER(C20),C20="PG"))</formula>
    </cfRule>
  </conditionalFormatting>
  <conditionalFormatting sqref="N2">
    <cfRule type="expression" dxfId="33" priority="1">
      <formula>(N3&gt;0)</formula>
    </cfRule>
  </conditionalFormatting>
  <dataValidations count="2">
    <dataValidation type="list" allowBlank="1" showInputMessage="1" showErrorMessage="1" error="Opção inválida!" sqref="J8:L10 J14:L16 F14:H16 F8:H10 J20:L22 F20:H22" xr:uid="{5FAE357B-036B-44E7-8C47-04BC6F7D356B}">
      <formula1>"0,1,2,3,4"</formula1>
    </dataValidation>
    <dataValidation type="list" allowBlank="1" showErrorMessage="1" error="Opção inválida! Ou 0 ou 1." sqref="M14:N16 I8:I10 M8:N10 I14:I16 I20:I22 M20:N22" xr:uid="{0F4D0342-8341-45D1-B35B-8AD4BA8D04DE}">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857CB216-B59B-4CEE-B18E-C3B90E358601}">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B1DC29FD-CD57-439B-9C89-3A215F8BEB5A}">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4186D7B9-2982-433D-BE23-E442B3E1265F}">
            <x14:dataBar minLength="0" maxLength="100" gradient="0">
              <x14:cfvo type="num">
                <xm:f>0.1</xm:f>
              </x14:cfvo>
              <x14:cfvo type="num">
                <xm:f>1</xm:f>
              </x14:cfvo>
              <x14:negativeFillColor rgb="FFFF0000"/>
              <x14:axisColor rgb="FF000000"/>
            </x14:dataBar>
          </x14:cfRule>
          <xm:sqref>D13</xm:sqref>
        </x14:conditionalFormatting>
        <x14:conditionalFormatting xmlns:xm="http://schemas.microsoft.com/office/excel/2006/main">
          <x14:cfRule type="dataBar" id="{FF04F74D-D1A3-4A11-B512-56293A03C9B2}">
            <x14:dataBar minLength="0" maxLength="100" gradient="0">
              <x14:cfvo type="num">
                <xm:f>0.1</xm:f>
              </x14:cfvo>
              <x14:cfvo type="num">
                <xm:f>1</xm:f>
              </x14:cfvo>
              <x14:negativeFillColor rgb="FFFF0000"/>
              <x14:axisColor rgb="FF000000"/>
            </x14:dataBar>
          </x14:cfRule>
          <xm:sqref>D19</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ilha7"/>
  <dimension ref="A1:Z111"/>
  <sheetViews>
    <sheetView zoomScale="115" zoomScaleNormal="115" workbookViewId="0">
      <selection activeCell="F8" sqref="F8"/>
    </sheetView>
  </sheetViews>
  <sheetFormatPr defaultRowHeight="26.25" x14ac:dyDescent="0.25"/>
  <cols>
    <col min="1" max="1" width="3.5703125" style="10" customWidth="1"/>
    <col min="2" max="2" width="2.7109375" style="1" customWidth="1"/>
    <col min="3" max="3" width="2.5703125" style="3" customWidth="1"/>
    <col min="4" max="4" width="30.140625" style="2" customWidth="1"/>
    <col min="5" max="5" width="56.5703125" style="49" customWidth="1"/>
    <col min="6" max="6" width="3" style="67" bestFit="1" customWidth="1"/>
    <col min="7" max="8" width="3.5703125" style="67" bestFit="1" customWidth="1"/>
    <col min="9" max="9" width="2.7109375" style="67" customWidth="1"/>
    <col min="10" max="10" width="3.7109375" style="67" bestFit="1" customWidth="1"/>
    <col min="11" max="11" width="3.140625" style="67" bestFit="1" customWidth="1"/>
    <col min="12" max="12" width="3.5703125" style="42" bestFit="1" customWidth="1"/>
    <col min="13" max="14" width="4.140625" style="67" customWidth="1"/>
    <col min="15" max="15" width="47.85546875" style="42" customWidth="1"/>
    <col min="16" max="16" width="5.28515625" style="68" customWidth="1"/>
    <col min="17" max="17" width="30.140625" style="42" customWidth="1"/>
    <col min="18" max="26" width="9.28515625" style="42"/>
  </cols>
  <sheetData>
    <row r="1" spans="1:17" ht="17.100000000000001" customHeight="1" x14ac:dyDescent="0.25">
      <c r="B1" s="171"/>
      <c r="C1" s="174"/>
      <c r="D1" s="173" t="str">
        <f>Capa!A1</f>
        <v>MEGplan MEGIA 2025</v>
      </c>
      <c r="E1" s="173"/>
      <c r="F1" s="360" t="s">
        <v>68</v>
      </c>
      <c r="G1" s="361"/>
      <c r="H1" s="361"/>
      <c r="I1" s="361"/>
      <c r="J1" s="361"/>
      <c r="K1" s="361"/>
      <c r="L1" s="361"/>
      <c r="M1" s="362"/>
      <c r="N1" s="323"/>
      <c r="O1" s="50"/>
      <c r="P1" s="79"/>
      <c r="Q1" s="50"/>
    </row>
    <row r="2" spans="1:17" ht="27.75" x14ac:dyDescent="0.25">
      <c r="B2" s="12" t="s">
        <v>25</v>
      </c>
      <c r="C2" s="12" t="s">
        <v>26</v>
      </c>
      <c r="D2" s="97"/>
      <c r="E2" s="95"/>
      <c r="F2" s="120" t="s">
        <v>35</v>
      </c>
      <c r="G2" s="70" t="s">
        <v>38</v>
      </c>
      <c r="H2" s="70" t="s">
        <v>37</v>
      </c>
      <c r="I2" s="334" t="s">
        <v>310</v>
      </c>
      <c r="J2" s="70" t="s">
        <v>36</v>
      </c>
      <c r="K2" s="70" t="s">
        <v>40</v>
      </c>
      <c r="L2" s="335" t="s">
        <v>39</v>
      </c>
      <c r="M2" s="316" t="s">
        <v>311</v>
      </c>
      <c r="N2" s="341" t="s">
        <v>306</v>
      </c>
      <c r="O2" s="51" t="s">
        <v>41</v>
      </c>
      <c r="P2" s="89" t="s">
        <v>42</v>
      </c>
      <c r="Q2" s="51" t="s">
        <v>309</v>
      </c>
    </row>
    <row r="3" spans="1:17" ht="18" customHeight="1" x14ac:dyDescent="0.25">
      <c r="B3" s="93"/>
      <c r="C3" s="94"/>
      <c r="D3" s="111">
        <f>IF(SUM(A4:A20)&lt;=0,0,COUNTIFS(A4:A20,"=1",M4:M20,"&lt;&gt;")/SUM(A4:A20))</f>
        <v>0</v>
      </c>
      <c r="E3" s="25"/>
      <c r="F3" s="357">
        <f>MIN(IF(OR(Capa!$B$6=0,Capa!$B$6=1),AVERAGE(F6,F14,F23),(F6*'Quadro Geral'!D5+F14*'Quadro Geral'!D6+F23*'Quadro Geral'!D7)/'Quadro Geral'!D4)+N3,1)</f>
        <v>0</v>
      </c>
      <c r="G3" s="358"/>
      <c r="H3" s="358"/>
      <c r="I3" s="358"/>
      <c r="J3" s="358"/>
      <c r="K3" s="358"/>
      <c r="L3" s="358"/>
      <c r="M3" s="359"/>
      <c r="N3" s="342">
        <f>IF(OR(AND(Capa!$B$6=2,I4&gt;0),AND(Capa!$B$6=3,I4&gt;1)),0.05,0)+IF(AND(Capa!$B$6=3,I4=1),0.02,0)+IF(OR(AND(Capa!$B$6=2,M4&gt;0),AND(Capa!$B$6=3,M4&gt;1)),0.05,0)+IF(AND(Capa!$B$6=3,M4=1),0.02,0)</f>
        <v>0</v>
      </c>
      <c r="O3" s="95"/>
      <c r="P3" s="96"/>
      <c r="Q3" s="95"/>
    </row>
    <row r="4" spans="1:17" ht="20.65" customHeight="1" x14ac:dyDescent="0.25">
      <c r="A4" s="11"/>
      <c r="B4" s="16" t="str">
        <f>IF(ISBLANK(C4),"",IF(ISERR(SEARCH(C4&amp;"\","&lt;B&gt;\&lt;1&gt;\&lt;2&gt;\&lt;3&gt;\")),IF(AND(NOT(ISBLANK(#REF!)),#REF!&lt;=3),#REF!,""),
IF(SEARCH(C4&amp;"\","&lt;B&gt;\&lt;1&gt;\&lt;2&gt;\&lt;3&gt;\")=1,0,IF(SEARCH(C4&amp;"\","&lt;B&gt;\&lt;1&gt;\&lt;2&gt;\&lt;3&gt;\")=5,1,IF(SEARCH(C4&amp;"\","&lt;B&gt;\&lt;1&gt;\&lt;2&gt;\&lt;3&gt;\")=9,2,IF(SEARCH(C4&amp;"\","&lt;B&gt;\&lt;1&gt;\&lt;2&gt;\&lt;3&gt;\")=13,3,""))))))</f>
        <v/>
      </c>
      <c r="C4" s="20"/>
      <c r="D4" s="19" t="s">
        <v>16</v>
      </c>
      <c r="E4" s="25"/>
      <c r="F4" s="116">
        <f t="shared" ref="F4:K4" si="0">AVERAGE(F7,F15)</f>
        <v>0</v>
      </c>
      <c r="G4" s="114">
        <f t="shared" si="0"/>
        <v>0</v>
      </c>
      <c r="H4" s="114">
        <f t="shared" si="0"/>
        <v>0</v>
      </c>
      <c r="I4" s="315">
        <f>I7+I15</f>
        <v>0</v>
      </c>
      <c r="J4" s="114">
        <f t="shared" si="0"/>
        <v>0</v>
      </c>
      <c r="K4" s="114">
        <f t="shared" si="0"/>
        <v>0</v>
      </c>
      <c r="L4" s="114">
        <f t="shared" ref="L4" si="1">AVERAGE(L7,L15)</f>
        <v>0</v>
      </c>
      <c r="M4" s="315">
        <f>M7+M15</f>
        <v>0</v>
      </c>
      <c r="N4" s="315"/>
      <c r="O4" s="52"/>
      <c r="P4" s="53"/>
      <c r="Q4" s="52"/>
    </row>
    <row r="5" spans="1:17" ht="8.1" customHeight="1" x14ac:dyDescent="0.25">
      <c r="A5" s="11"/>
      <c r="B5" s="130" t="str">
        <f>IF(ISBLANK(C5),"",IF(ISERR(SEARCH(C5&amp;"\","&lt;B&gt;\&lt;1&gt;\&lt;2&gt;\&lt;3&gt;\")),IF(AND(NOT(ISBLANK(#REF!)),#REF!&lt;=3),#REF!,""),
IF(SEARCH(C5&amp;"\","&lt;B&gt;\&lt;1&gt;\&lt;2&gt;\&lt;3&gt;\")=1,0,IF(SEARCH(C5&amp;"\","&lt;B&gt;\&lt;1&gt;\&lt;2&gt;\&lt;3&gt;\")=5,1,IF(SEARCH(C5&amp;"\","&lt;B&gt;\&lt;1&gt;\&lt;2&gt;\&lt;3&gt;\")=9,2,IF(SEARCH(C5&amp;"\","&lt;B&gt;\&lt;1&gt;\&lt;2&gt;\&lt;3&gt;\")=13,3,""))))))</f>
        <v/>
      </c>
      <c r="C5" s="138"/>
      <c r="D5" s="156"/>
      <c r="E5" s="133"/>
      <c r="F5" s="153"/>
      <c r="G5" s="153"/>
      <c r="H5" s="153"/>
      <c r="I5" s="153"/>
      <c r="J5" s="153"/>
      <c r="K5" s="153"/>
      <c r="L5" s="142"/>
      <c r="M5" s="153"/>
      <c r="N5" s="344"/>
      <c r="O5" s="142"/>
      <c r="P5" s="143"/>
      <c r="Q5" s="136"/>
    </row>
    <row r="6" spans="1:17" x14ac:dyDescent="0.25">
      <c r="A6" s="11"/>
      <c r="B6" s="126" t="str">
        <f t="shared" ref="B6:B7" si="2">IF(ISBLANK(C6),"",IF(ISERR(SEARCH(C6&amp;"\","&lt;B&gt;\&lt;1&gt;\&lt;2&gt;\&lt;3&gt;\")),IF(AND(NOT(ISBLANK(B5)),B5&lt;=3),B5,""),
IF(SEARCH(C6&amp;"\","&lt;B&gt;\&lt;1&gt;\&lt;2&gt;\&lt;3&gt;\")=1,0,IF(SEARCH(C6&amp;"\","&lt;B&gt;\&lt;1&gt;\&lt;2&gt;\&lt;3&gt;\")=5,1,IF(SEARCH(C6&amp;"\","&lt;B&gt;\&lt;1&gt;\&lt;2&gt;\&lt;3&gt;\")=9,2,IF(SEARCH(C6&amp;"\","&lt;B&gt;\&lt;1&gt;\&lt;2&gt;\&lt;3&gt;\")=13,3,""))))))</f>
        <v/>
      </c>
      <c r="C6" s="163"/>
      <c r="D6" s="305" t="s">
        <v>17</v>
      </c>
      <c r="E6" s="318"/>
      <c r="F6" s="357">
        <f>(F7*20+G7*10+H7*10+J7*30+K7*15+L7*15)/100</f>
        <v>0</v>
      </c>
      <c r="G6" s="358"/>
      <c r="H6" s="358"/>
      <c r="I6" s="358"/>
      <c r="J6" s="358"/>
      <c r="K6" s="358"/>
      <c r="L6" s="358"/>
      <c r="M6" s="359"/>
      <c r="N6" s="327"/>
      <c r="O6" s="128"/>
      <c r="P6" s="129"/>
      <c r="Q6" s="128"/>
    </row>
    <row r="7" spans="1:17" ht="12.6" customHeight="1" x14ac:dyDescent="0.25">
      <c r="A7" s="11"/>
      <c r="B7" s="9" t="str">
        <f t="shared" si="2"/>
        <v/>
      </c>
      <c r="C7" s="8"/>
      <c r="D7" s="111">
        <f>IF(SUM(A8:A13)&lt;=0,0,COUNTIF(M8:M13,"&lt;&gt;")/SUM(A8:A13))</f>
        <v>0</v>
      </c>
      <c r="E7" s="318" t="s">
        <v>203</v>
      </c>
      <c r="F7" s="114">
        <f>(COUNTIFS($A7:$A13,"&gt;0",$C7:$C13,"=PG",F7:F13,"=1")*Capa!$G$14+COUNTIFS($A7:$A13,"&gt;0",$C7:$C13,"=PG",F7:F13,"=2")*Capa!$H$14+COUNTIFS($A7:$A13,"&gt;0",$C7:$C13,"=PG",F7:F13,"=3")*Capa!$I$14+COUNTIFS($A7:$A13,"&gt;0",$C7:$C13,"=PG",F7:F13,"=4")*Capa!$J$14)/(COUNTIFS($A7:$A13,"&gt;0",$C7:$C13,"=PG")*100)</f>
        <v>0</v>
      </c>
      <c r="G7" s="114">
        <f>(COUNTIFS($A7:$A13,"&gt;0",$C7:$C13,"=PG",G7:G13,"=1")*Capa!$G$14+COUNTIFS($A7:$A13,"&gt;0",$C7:$C13,"=PG",G7:G13,"=2")*Capa!$H$14+COUNTIFS($A7:$A13,"&gt;0",$C7:$C13,"=PG",G7:G13,"=3")*Capa!$I$14+COUNTIFS($A7:$A13,"&gt;0",$C7:$C13,"=PG",G7:G13,"=4")*Capa!$J$14)/(COUNTIFS($A7:$A13,"&gt;0",$C7:$C13,"=PG")*100)</f>
        <v>0</v>
      </c>
      <c r="H7" s="114">
        <f>(COUNTIFS($A7:$A13,"&gt;0",$C7:$C13,"=PG",H7:H13,"=1")*Capa!$G$14+COUNTIFS($A7:$A13,"&gt;0",$C7:$C13,"=PG",H7:H13,"=2")*Capa!$H$14+COUNTIFS($A7:$A13,"&gt;0",$C7:$C13,"=PG",H7:H13,"=3")*Capa!$I$14+COUNTIFS($A7:$A13,"&gt;0",$C7:$C13,"=PG",H7:H13,"=4")*Capa!$J$14)/(COUNTIFS($A7:$A13,"&gt;0",$C7:$C13,"=PG")*100)</f>
        <v>0</v>
      </c>
      <c r="I7" s="315">
        <f>COUNTIFS($A8:$A12,"&gt;0",I8:I12,"&gt;0")</f>
        <v>0</v>
      </c>
      <c r="J7" s="114">
        <f>(COUNTIFS($A7:$A13,"&gt;0",$C7:$C13,"=PG",J7:J13,"=1")*Capa!$G$14+COUNTIFS($A7:$A13,"&gt;0",$C7:$C13,"=PG",J7:J13,"=2")*Capa!$H$14+COUNTIFS($A7:$A13,"&gt;0",$C7:$C13,"=PG",J7:J13,"=3")*Capa!$I$14+COUNTIFS($A7:$A13,"&gt;0",$C7:$C13,"=PG",J7:J13,"=4")*Capa!$J$14)/(COUNTIFS($A7:$A13,"&gt;0",$C7:$C13,"=PG")*100)</f>
        <v>0</v>
      </c>
      <c r="K7" s="114">
        <f>(COUNTIFS($A7:$A13,"&gt;0",$C7:$C13,"=PG",K7:K13,"=1")*Capa!$G$14+COUNTIFS($A7:$A13,"&gt;0",$C7:$C13,"=PG",K7:K13,"=2")*Capa!$H$14+COUNTIFS($A7:$A13,"&gt;0",$C7:$C13,"=PG",K7:K13,"=3")*Capa!$I$14+COUNTIFS($A7:$A13,"&gt;0",$C7:$C13,"=PG",K7:K13,"=4")*Capa!$J$14)/(COUNTIFS($A7:$A13,"&gt;0",$C7:$C13,"=PG")*100)</f>
        <v>0</v>
      </c>
      <c r="L7" s="114">
        <f>(COUNTIFS($A7:$A13,"&gt;0",$C7:$C13,"=PG",L7:L13,"=1")*Capa!$G$14+COUNTIFS($A7:$A13,"&gt;0",$C7:$C13,"=PG",L7:L13,"=2")*Capa!$H$14+COUNTIFS($A7:$A13,"&gt;0",$C7:$C13,"=PG",L7:L13,"=3")*Capa!$I$14+COUNTIFS($A7:$A13,"&gt;0",$C7:$C13,"=PG",L7:L13,"=4")*Capa!$J$14)/(COUNTIFS($A7:$A13,"&gt;0",$C7:$C13,"=PG")*100)</f>
        <v>0</v>
      </c>
      <c r="M7" s="315">
        <f>COUNTIFS($A8:$A12,"&gt;0",M8:M12,"&gt;0")</f>
        <v>0</v>
      </c>
      <c r="N7" s="315"/>
      <c r="O7" s="13"/>
      <c r="P7" s="63"/>
      <c r="Q7" s="13"/>
    </row>
    <row r="8" spans="1:17" ht="56.25" x14ac:dyDescent="0.25">
      <c r="A8" s="11">
        <f>IF(Capa!$B$6&gt;=B8,1,0)</f>
        <v>0</v>
      </c>
      <c r="B8" s="9">
        <v>2</v>
      </c>
      <c r="C8" s="8" t="s">
        <v>24</v>
      </c>
      <c r="D8" s="328" t="s">
        <v>157</v>
      </c>
      <c r="E8" s="329" t="s">
        <v>272</v>
      </c>
      <c r="F8" s="86"/>
      <c r="G8" s="86"/>
      <c r="H8" s="86"/>
      <c r="I8" s="86"/>
      <c r="J8" s="86"/>
      <c r="K8" s="86"/>
      <c r="L8" s="86"/>
      <c r="M8" s="86"/>
      <c r="N8" s="340"/>
      <c r="O8" s="320"/>
      <c r="P8" s="59"/>
      <c r="Q8" s="320"/>
    </row>
    <row r="9" spans="1:17" ht="38.25" x14ac:dyDescent="0.25">
      <c r="A9" s="11">
        <f>IF(Capa!$B$6&gt;=B9,1,0)</f>
        <v>1</v>
      </c>
      <c r="B9" s="9">
        <v>0</v>
      </c>
      <c r="C9" s="8" t="s">
        <v>24</v>
      </c>
      <c r="D9" s="328" t="s">
        <v>158</v>
      </c>
      <c r="E9" s="329" t="s">
        <v>303</v>
      </c>
      <c r="F9" s="86"/>
      <c r="G9" s="86"/>
      <c r="H9" s="86"/>
      <c r="I9" s="86"/>
      <c r="J9" s="86"/>
      <c r="K9" s="86"/>
      <c r="L9" s="86"/>
      <c r="M9" s="86"/>
      <c r="N9" s="340"/>
      <c r="O9" s="320"/>
      <c r="P9" s="59"/>
      <c r="Q9" s="320"/>
    </row>
    <row r="10" spans="1:17" ht="38.25" x14ac:dyDescent="0.25">
      <c r="A10" s="11">
        <f>IF(Capa!$B$6&gt;=B10,1,0)</f>
        <v>1</v>
      </c>
      <c r="B10" s="9">
        <v>0</v>
      </c>
      <c r="C10" s="8" t="s">
        <v>24</v>
      </c>
      <c r="D10" s="328" t="s">
        <v>273</v>
      </c>
      <c r="E10" s="329" t="s">
        <v>225</v>
      </c>
      <c r="F10" s="86"/>
      <c r="G10" s="86"/>
      <c r="H10" s="86"/>
      <c r="I10" s="86"/>
      <c r="J10" s="86"/>
      <c r="K10" s="86"/>
      <c r="L10" s="86"/>
      <c r="M10" s="86"/>
      <c r="N10" s="340"/>
      <c r="O10" s="320"/>
      <c r="P10" s="59"/>
      <c r="Q10" s="320"/>
    </row>
    <row r="11" spans="1:17" ht="56.25" x14ac:dyDescent="0.25">
      <c r="A11" s="11">
        <f>IF(Capa!$B$6&gt;=B11,1,0)</f>
        <v>0</v>
      </c>
      <c r="B11" s="9">
        <v>1</v>
      </c>
      <c r="C11" s="8" t="s">
        <v>24</v>
      </c>
      <c r="D11" s="328" t="s">
        <v>301</v>
      </c>
      <c r="E11" s="329" t="s">
        <v>302</v>
      </c>
      <c r="F11" s="86"/>
      <c r="G11" s="86"/>
      <c r="H11" s="86"/>
      <c r="I11" s="86"/>
      <c r="J11" s="86"/>
      <c r="K11" s="86"/>
      <c r="L11" s="86"/>
      <c r="M11" s="86"/>
      <c r="N11" s="340"/>
      <c r="O11" s="320"/>
      <c r="P11" s="59"/>
      <c r="Q11" s="320"/>
    </row>
    <row r="12" spans="1:17" ht="90" x14ac:dyDescent="0.25">
      <c r="A12" s="11">
        <f>IF(Capa!$B$6&gt;=B12,1,0)</f>
        <v>1</v>
      </c>
      <c r="B12" s="9">
        <v>0</v>
      </c>
      <c r="C12" s="8" t="s">
        <v>24</v>
      </c>
      <c r="D12" s="328" t="s">
        <v>159</v>
      </c>
      <c r="E12" s="329" t="s">
        <v>226</v>
      </c>
      <c r="F12" s="86"/>
      <c r="G12" s="86"/>
      <c r="H12" s="86"/>
      <c r="I12" s="86"/>
      <c r="J12" s="86"/>
      <c r="K12" s="86"/>
      <c r="L12" s="86"/>
      <c r="M12" s="86"/>
      <c r="N12" s="340"/>
      <c r="O12" s="320"/>
      <c r="P12" s="59"/>
      <c r="Q12" s="320"/>
    </row>
    <row r="13" spans="1:17" ht="9.9499999999999993" customHeight="1" x14ac:dyDescent="0.25">
      <c r="A13" s="11"/>
      <c r="B13" s="130" t="str">
        <f>IF(ISBLANK(C13),"",IF(ISERR(SEARCH(C13&amp;"\","&lt;B&gt;\&lt;1&gt;\&lt;2&gt;\&lt;3&gt;\")),IF(AND(NOT(ISBLANK(#REF!)),#REF!&lt;=3),#REF!,""),
IF(SEARCH(C13&amp;"\","&lt;B&gt;\&lt;1&gt;\&lt;2&gt;\&lt;3&gt;\")=1,0,IF(SEARCH(C13&amp;"\","&lt;B&gt;\&lt;1&gt;\&lt;2&gt;\&lt;3&gt;\")=5,1,IF(SEARCH(C13&amp;"\","&lt;B&gt;\&lt;1&gt;\&lt;2&gt;\&lt;3&gt;\")=9,2,IF(SEARCH(C13&amp;"\","&lt;B&gt;\&lt;1&gt;\&lt;2&gt;\&lt;3&gt;\")=13,3,""))))))</f>
        <v/>
      </c>
      <c r="C13" s="138"/>
      <c r="D13" s="151"/>
      <c r="E13" s="133"/>
      <c r="F13" s="140"/>
      <c r="G13" s="140"/>
      <c r="H13" s="140"/>
      <c r="I13" s="140"/>
      <c r="J13" s="140"/>
      <c r="K13" s="140"/>
      <c r="L13" s="141"/>
      <c r="M13" s="140"/>
      <c r="N13" s="324"/>
      <c r="O13" s="142"/>
      <c r="P13" s="143"/>
      <c r="Q13" s="142"/>
    </row>
    <row r="14" spans="1:17" x14ac:dyDescent="0.25">
      <c r="A14" s="11"/>
      <c r="B14" s="16" t="str">
        <f t="shared" ref="B14:B15" si="3">IF(ISBLANK(C14),"",IF(ISERR(SEARCH(C14&amp;"\","&lt;B&gt;\&lt;1&gt;\&lt;2&gt;\&lt;3&gt;\")),IF(AND(NOT(ISBLANK(B13)),B13&lt;=3),B13,""),
IF(SEARCH(C14&amp;"\","&lt;B&gt;\&lt;1&gt;\&lt;2&gt;\&lt;3&gt;\")=1,0,IF(SEARCH(C14&amp;"\","&lt;B&gt;\&lt;1&gt;\&lt;2&gt;\&lt;3&gt;\")=5,1,IF(SEARCH(C14&amp;"\","&lt;B&gt;\&lt;1&gt;\&lt;2&gt;\&lt;3&gt;\")=9,2,IF(SEARCH(C14&amp;"\","&lt;B&gt;\&lt;1&gt;\&lt;2&gt;\&lt;3&gt;\")=13,3,""))))))</f>
        <v/>
      </c>
      <c r="C14" s="20"/>
      <c r="D14" s="19" t="s">
        <v>18</v>
      </c>
      <c r="E14" s="27"/>
      <c r="F14" s="357">
        <f>(F15*20+G15*10+H15*10+J15*30+K15*15+L15*15)/100</f>
        <v>0</v>
      </c>
      <c r="G14" s="358"/>
      <c r="H14" s="358"/>
      <c r="I14" s="358"/>
      <c r="J14" s="358"/>
      <c r="K14" s="358"/>
      <c r="L14" s="358"/>
      <c r="M14" s="359"/>
      <c r="N14" s="325"/>
      <c r="O14" s="52"/>
      <c r="P14" s="53"/>
      <c r="Q14" s="52"/>
    </row>
    <row r="15" spans="1:17" ht="13.7" customHeight="1" x14ac:dyDescent="0.25">
      <c r="A15" s="11"/>
      <c r="B15" s="30" t="str">
        <f t="shared" si="3"/>
        <v/>
      </c>
      <c r="C15" s="155"/>
      <c r="D15" s="303">
        <f>IF(SUM(A16:A20)&lt;=0,0,COUNTIF(M16:M20,"&lt;&gt;")/SUM(A16:A20))</f>
        <v>0</v>
      </c>
      <c r="E15" s="318" t="s">
        <v>203</v>
      </c>
      <c r="F15" s="114">
        <f>(COUNTIFS($A15:$A20,"&gt;0",$C15:$C20,"=PG",F15:F20,"=1")*Capa!$G$14+COUNTIFS($A15:$A20,"&gt;0",$C15:$C20,"=PG",F15:F20,"=2")*Capa!$H$14+COUNTIFS($A15:$A20,"&gt;0",$C15:$C20,"=PG",F15:F20,"=3")*Capa!$I$14+COUNTIFS($A15:$A20,"&gt;0",$C15:$C20,"=PG",F15:F20,"=4")*Capa!$J$14)/(COUNTIFS($A15:$A20,"&gt;0",$C15:$C20,"=PG")*100)</f>
        <v>0</v>
      </c>
      <c r="G15" s="114">
        <f>(COUNTIFS($A15:$A20,"&gt;0",$C15:$C20,"=PG",G15:G20,"=1")*Capa!$G$14+COUNTIFS($A15:$A20,"&gt;0",$C15:$C20,"=PG",G15:G20,"=2")*Capa!$H$14+COUNTIFS($A15:$A20,"&gt;0",$C15:$C20,"=PG",G15:G20,"=3")*Capa!$I$14+COUNTIFS($A15:$A20,"&gt;0",$C15:$C20,"=PG",G15:G20,"=4")*Capa!$J$14)/(COUNTIFS($A15:$A20,"&gt;0",$C15:$C20,"=PG")*100)</f>
        <v>0</v>
      </c>
      <c r="H15" s="114">
        <f>(COUNTIFS($A15:$A20,"&gt;0",$C15:$C20,"=PG",H15:H20,"=1")*Capa!$G$14+COUNTIFS($A15:$A20,"&gt;0",$C15:$C20,"=PG",H15:H20,"=2")*Capa!$H$14+COUNTIFS($A15:$A20,"&gt;0",$C15:$C20,"=PG",H15:H20,"=3")*Capa!$I$14+COUNTIFS($A15:$A20,"&gt;0",$C15:$C20,"=PG",H15:H20,"=4")*Capa!$J$14)/(COUNTIFS($A15:$A20,"&gt;0",$C15:$C20,"=PG")*100)</f>
        <v>0</v>
      </c>
      <c r="I15" s="315">
        <f>COUNTIFS($A16:$A19,"&gt;0",I16:I19,"&gt;0")</f>
        <v>0</v>
      </c>
      <c r="J15" s="114">
        <f>(COUNTIFS($A15:$A20,"&gt;0",$C15:$C20,"=PG",J15:J20,"=1")*Capa!$G$14+COUNTIFS($A15:$A20,"&gt;0",$C15:$C20,"=PG",J15:J20,"=2")*Capa!$H$14+COUNTIFS($A15:$A20,"&gt;0",$C15:$C20,"=PG",J15:J20,"=3")*Capa!$I$14+COUNTIFS($A15:$A20,"&gt;0",$C15:$C20,"=PG",J15:J20,"=4")*Capa!$J$14)/(COUNTIFS($A15:$A20,"&gt;0",$C15:$C20,"=PG")*100)</f>
        <v>0</v>
      </c>
      <c r="K15" s="114">
        <f>(COUNTIFS($A15:$A20,"&gt;0",$C15:$C20,"=PG",K15:K20,"=1")*Capa!$G$14+COUNTIFS($A15:$A20,"&gt;0",$C15:$C20,"=PG",K15:K20,"=2")*Capa!$H$14+COUNTIFS($A15:$A20,"&gt;0",$C15:$C20,"=PG",K15:K20,"=3")*Capa!$I$14+COUNTIFS($A15:$A20,"&gt;0",$C15:$C20,"=PG",K15:K20,"=4")*Capa!$J$14)/(COUNTIFS($A15:$A20,"&gt;0",$C15:$C20,"=PG")*100)</f>
        <v>0</v>
      </c>
      <c r="L15" s="114">
        <f>(COUNTIFS($A15:$A20,"&gt;0",$C15:$C20,"=PG",L15:L20,"=1")*Capa!$G$14+COUNTIFS($A15:$A20,"&gt;0",$C15:$C20,"=PG",L15:L20,"=2")*Capa!$H$14+COUNTIFS($A15:$A20,"&gt;0",$C15:$C20,"=PG",L15:L20,"=3")*Capa!$I$14+COUNTIFS($A15:$A20,"&gt;0",$C15:$C20,"=PG",L15:L20,"=4")*Capa!$J$14)/(COUNTIFS($A15:$A20,"&gt;0",$C15:$C20,"=PG")*100)</f>
        <v>0</v>
      </c>
      <c r="M15" s="315">
        <f>COUNTIFS($A16:$A19,"&gt;0",M16:M19,"&gt;0")</f>
        <v>0</v>
      </c>
      <c r="N15" s="315"/>
      <c r="O15" s="13"/>
      <c r="P15" s="63"/>
      <c r="Q15" s="13"/>
    </row>
    <row r="16" spans="1:17" ht="90" x14ac:dyDescent="0.25">
      <c r="A16" s="11">
        <f>IF(Capa!$B$6&gt;=B16,1,0)</f>
        <v>0</v>
      </c>
      <c r="B16" s="9">
        <v>1</v>
      </c>
      <c r="C16" s="8" t="s">
        <v>24</v>
      </c>
      <c r="D16" s="328" t="s">
        <v>154</v>
      </c>
      <c r="E16" s="329" t="s">
        <v>274</v>
      </c>
      <c r="F16" s="86"/>
      <c r="G16" s="86"/>
      <c r="H16" s="86"/>
      <c r="I16" s="86"/>
      <c r="J16" s="86"/>
      <c r="K16" s="86"/>
      <c r="L16" s="86"/>
      <c r="M16" s="86"/>
      <c r="N16" s="340"/>
      <c r="O16" s="320"/>
      <c r="P16" s="59"/>
      <c r="Q16" s="320"/>
    </row>
    <row r="17" spans="1:17" ht="33.75" x14ac:dyDescent="0.25">
      <c r="A17" s="11">
        <f>IF(Capa!$B$6&gt;=B17,1,0)</f>
        <v>0</v>
      </c>
      <c r="B17" s="9">
        <v>2</v>
      </c>
      <c r="C17" s="8" t="s">
        <v>24</v>
      </c>
      <c r="D17" s="328" t="s">
        <v>155</v>
      </c>
      <c r="E17" s="329" t="s">
        <v>275</v>
      </c>
      <c r="F17" s="86"/>
      <c r="G17" s="86"/>
      <c r="H17" s="86"/>
      <c r="I17" s="86"/>
      <c r="J17" s="86"/>
      <c r="K17" s="86"/>
      <c r="L17" s="86"/>
      <c r="M17" s="86"/>
      <c r="N17" s="340"/>
      <c r="O17" s="320"/>
      <c r="P17" s="59"/>
      <c r="Q17" s="320"/>
    </row>
    <row r="18" spans="1:17" ht="33.75" x14ac:dyDescent="0.25">
      <c r="A18" s="11">
        <f>IF(Capa!$B$6&gt;=B18,1,0)</f>
        <v>1</v>
      </c>
      <c r="B18" s="9">
        <v>0</v>
      </c>
      <c r="C18" s="8" t="s">
        <v>24</v>
      </c>
      <c r="D18" s="328" t="s">
        <v>304</v>
      </c>
      <c r="E18" s="329" t="s">
        <v>305</v>
      </c>
      <c r="F18" s="86"/>
      <c r="G18" s="86"/>
      <c r="H18" s="86"/>
      <c r="I18" s="86"/>
      <c r="J18" s="86"/>
      <c r="K18" s="86"/>
      <c r="L18" s="86"/>
      <c r="M18" s="86"/>
      <c r="N18" s="340"/>
      <c r="O18" s="320"/>
      <c r="P18" s="59"/>
      <c r="Q18" s="320"/>
    </row>
    <row r="19" spans="1:17" ht="45" x14ac:dyDescent="0.25">
      <c r="A19" s="11">
        <f>IF(Capa!$B$6&gt;=B19,1,0)</f>
        <v>0</v>
      </c>
      <c r="B19" s="9">
        <v>3</v>
      </c>
      <c r="C19" s="8" t="s">
        <v>24</v>
      </c>
      <c r="D19" s="328" t="s">
        <v>156</v>
      </c>
      <c r="E19" s="329" t="s">
        <v>227</v>
      </c>
      <c r="F19" s="86"/>
      <c r="G19" s="86"/>
      <c r="H19" s="86"/>
      <c r="I19" s="86"/>
      <c r="J19" s="86"/>
      <c r="K19" s="86"/>
      <c r="L19" s="86"/>
      <c r="M19" s="86"/>
      <c r="N19" s="340"/>
      <c r="O19" s="320"/>
      <c r="P19" s="59"/>
      <c r="Q19" s="320"/>
    </row>
    <row r="20" spans="1:17" ht="10.7" customHeight="1" x14ac:dyDescent="0.25">
      <c r="A20" s="11"/>
      <c r="B20" s="14" t="str">
        <f>IF(ISBLANK(C20),"",IF(ISERR(SEARCH(C20&amp;"\","&lt;B&gt;\&lt;1&gt;\&lt;2&gt;\&lt;3&gt;\")),IF(AND(NOT(ISBLANK(#REF!)),#REF!&lt;=3),#REF!,""),
IF(SEARCH(C20&amp;"\","&lt;B&gt;\&lt;1&gt;\&lt;2&gt;\&lt;3&gt;\")=1,0,IF(SEARCH(C20&amp;"\","&lt;B&gt;\&lt;1&gt;\&lt;2&gt;\&lt;3&gt;\")=5,1,IF(SEARCH(C20&amp;"\","&lt;B&gt;\&lt;1&gt;\&lt;2&gt;\&lt;3&gt;\")=9,2,IF(SEARCH(C20&amp;"\","&lt;B&gt;\&lt;1&gt;\&lt;2&gt;\&lt;3&gt;\")=13,3,""))))))</f>
        <v/>
      </c>
      <c r="C20" s="5"/>
      <c r="D20" s="4"/>
      <c r="E20" s="55"/>
      <c r="F20" s="61"/>
      <c r="G20" s="61"/>
      <c r="H20" s="61"/>
      <c r="I20" s="61"/>
      <c r="J20" s="61"/>
      <c r="K20" s="61"/>
      <c r="L20" s="62"/>
      <c r="M20" s="61"/>
      <c r="N20" s="61"/>
      <c r="O20" s="62"/>
      <c r="P20" s="63"/>
      <c r="Q20" s="320"/>
    </row>
    <row r="21" spans="1:17" s="42" customFormat="1" x14ac:dyDescent="0.25">
      <c r="A21" s="45"/>
      <c r="B21" s="46"/>
      <c r="C21" s="47"/>
      <c r="D21" s="48"/>
      <c r="E21" s="49"/>
      <c r="F21" s="67"/>
      <c r="G21" s="67"/>
      <c r="H21" s="67"/>
      <c r="I21" s="67"/>
      <c r="J21" s="67"/>
      <c r="K21" s="67"/>
      <c r="M21" s="67"/>
      <c r="N21" s="67"/>
      <c r="P21" s="68"/>
      <c r="Q21" s="320"/>
    </row>
    <row r="22" spans="1:17" s="42" customFormat="1" x14ac:dyDescent="0.25">
      <c r="A22" s="45"/>
      <c r="B22" s="46"/>
      <c r="C22" s="47"/>
      <c r="D22" s="48"/>
      <c r="E22" s="49"/>
      <c r="F22" s="67"/>
      <c r="G22" s="67"/>
      <c r="H22" s="67"/>
      <c r="I22" s="67"/>
      <c r="J22" s="67"/>
      <c r="K22" s="67"/>
      <c r="M22" s="67"/>
      <c r="N22" s="67"/>
      <c r="P22" s="68"/>
      <c r="Q22" s="142"/>
    </row>
    <row r="23" spans="1:17" s="42" customFormat="1" x14ac:dyDescent="0.25">
      <c r="A23" s="45"/>
      <c r="B23" s="46"/>
      <c r="C23" s="47"/>
      <c r="D23" s="48"/>
      <c r="E23" s="49"/>
      <c r="F23" s="67"/>
      <c r="G23" s="67"/>
      <c r="H23" s="67"/>
      <c r="I23" s="67"/>
      <c r="J23" s="67"/>
      <c r="K23" s="67"/>
      <c r="M23" s="67"/>
      <c r="N23" s="67"/>
      <c r="P23" s="68"/>
      <c r="Q23" s="147"/>
    </row>
    <row r="24" spans="1:17" s="42" customFormat="1" x14ac:dyDescent="0.25">
      <c r="A24" s="45"/>
      <c r="B24" s="46"/>
      <c r="C24" s="47"/>
      <c r="D24" s="48"/>
      <c r="E24" s="49"/>
      <c r="F24" s="67"/>
      <c r="G24" s="67"/>
      <c r="H24" s="67"/>
      <c r="I24" s="67"/>
      <c r="J24" s="67"/>
      <c r="K24" s="67"/>
      <c r="M24" s="67"/>
      <c r="N24" s="67"/>
      <c r="P24" s="68"/>
      <c r="Q24" s="13"/>
    </row>
    <row r="25" spans="1:17" s="42" customFormat="1" x14ac:dyDescent="0.25">
      <c r="A25" s="45"/>
      <c r="B25" s="46"/>
      <c r="C25" s="47"/>
      <c r="D25" s="48"/>
      <c r="E25" s="49"/>
      <c r="F25" s="67"/>
      <c r="G25" s="67"/>
      <c r="H25" s="67"/>
      <c r="I25" s="67"/>
      <c r="J25" s="67"/>
      <c r="K25" s="67"/>
      <c r="M25" s="67"/>
      <c r="N25" s="67"/>
      <c r="P25" s="68"/>
      <c r="Q25" s="320"/>
    </row>
    <row r="26" spans="1:17" s="42" customFormat="1" x14ac:dyDescent="0.25">
      <c r="A26" s="45"/>
      <c r="B26" s="46"/>
      <c r="C26" s="47"/>
      <c r="D26" s="48"/>
      <c r="E26" s="49"/>
      <c r="F26" s="67"/>
      <c r="G26" s="67"/>
      <c r="H26" s="67"/>
      <c r="I26" s="67"/>
      <c r="J26" s="67"/>
      <c r="K26" s="67"/>
      <c r="M26" s="67"/>
      <c r="N26" s="67"/>
      <c r="P26" s="68"/>
      <c r="Q26" s="320"/>
    </row>
    <row r="27" spans="1:17" s="42" customFormat="1" x14ac:dyDescent="0.25">
      <c r="A27" s="45"/>
      <c r="B27" s="46"/>
      <c r="C27" s="47"/>
      <c r="D27" s="48"/>
      <c r="E27" s="49"/>
      <c r="F27" s="67"/>
      <c r="G27" s="67"/>
      <c r="H27" s="67"/>
      <c r="I27" s="67"/>
      <c r="J27" s="67"/>
      <c r="K27" s="67"/>
      <c r="M27" s="67"/>
      <c r="N27" s="67"/>
      <c r="P27" s="68"/>
      <c r="Q27" s="320"/>
    </row>
    <row r="28" spans="1:17" s="42" customFormat="1" x14ac:dyDescent="0.25">
      <c r="A28" s="45"/>
      <c r="B28" s="46"/>
      <c r="C28" s="47"/>
      <c r="D28" s="48"/>
      <c r="E28" s="49"/>
      <c r="F28" s="67"/>
      <c r="G28" s="67"/>
      <c r="H28" s="67"/>
      <c r="I28" s="67"/>
      <c r="J28" s="67"/>
      <c r="K28" s="67"/>
      <c r="M28" s="67"/>
      <c r="N28" s="67"/>
      <c r="P28" s="68"/>
      <c r="Q28" s="320"/>
    </row>
    <row r="29" spans="1:17" s="42" customFormat="1" x14ac:dyDescent="0.25">
      <c r="A29" s="45"/>
      <c r="B29" s="46"/>
      <c r="C29" s="47"/>
      <c r="D29" s="48"/>
      <c r="E29" s="49"/>
      <c r="F29" s="67"/>
      <c r="G29" s="67"/>
      <c r="H29" s="67"/>
      <c r="I29" s="67"/>
      <c r="J29" s="67"/>
      <c r="K29" s="67"/>
      <c r="M29" s="67"/>
      <c r="N29" s="67"/>
      <c r="P29" s="68"/>
      <c r="Q29" s="320"/>
    </row>
    <row r="30" spans="1:17" s="42" customFormat="1" x14ac:dyDescent="0.25">
      <c r="A30" s="45"/>
      <c r="B30" s="46"/>
      <c r="C30" s="47"/>
      <c r="D30" s="48"/>
      <c r="E30" s="49"/>
      <c r="F30" s="67"/>
      <c r="G30" s="67"/>
      <c r="H30" s="67"/>
      <c r="I30" s="67"/>
      <c r="J30" s="67"/>
      <c r="K30" s="67"/>
      <c r="M30" s="67"/>
      <c r="N30" s="67"/>
      <c r="P30" s="68"/>
      <c r="Q30" s="320"/>
    </row>
    <row r="31" spans="1:17" s="42" customFormat="1" x14ac:dyDescent="0.25">
      <c r="A31" s="45"/>
      <c r="B31" s="46"/>
      <c r="C31" s="47"/>
      <c r="D31" s="48"/>
      <c r="E31" s="49"/>
      <c r="F31" s="67"/>
      <c r="G31" s="67"/>
      <c r="H31" s="67"/>
      <c r="I31" s="67"/>
      <c r="J31" s="67"/>
      <c r="K31" s="67"/>
      <c r="M31" s="67"/>
      <c r="N31" s="67"/>
      <c r="P31" s="68"/>
      <c r="Q31" s="320"/>
    </row>
    <row r="32" spans="1:17" s="42" customFormat="1" x14ac:dyDescent="0.25">
      <c r="A32" s="45"/>
      <c r="B32" s="46"/>
      <c r="C32" s="47"/>
      <c r="D32" s="48"/>
      <c r="E32" s="49"/>
      <c r="F32" s="67"/>
      <c r="G32" s="67"/>
      <c r="H32" s="67"/>
      <c r="I32" s="67"/>
      <c r="J32" s="67"/>
      <c r="K32" s="67"/>
      <c r="M32" s="67"/>
      <c r="N32" s="67"/>
      <c r="P32" s="68"/>
      <c r="Q32" s="320"/>
    </row>
    <row r="33" spans="1:17" s="42" customFormat="1" x14ac:dyDescent="0.25">
      <c r="A33" s="45"/>
      <c r="B33" s="46"/>
      <c r="C33" s="47"/>
      <c r="D33" s="48"/>
      <c r="E33" s="49"/>
      <c r="F33" s="67"/>
      <c r="G33" s="67"/>
      <c r="H33" s="67"/>
      <c r="I33" s="67"/>
      <c r="J33" s="67"/>
      <c r="K33" s="67"/>
      <c r="M33" s="67"/>
      <c r="N33" s="67"/>
      <c r="P33" s="68"/>
      <c r="Q33" s="66"/>
    </row>
    <row r="34" spans="1:17" s="42" customFormat="1" x14ac:dyDescent="0.25">
      <c r="A34" s="45"/>
      <c r="B34" s="46"/>
      <c r="C34" s="47"/>
      <c r="D34" s="48"/>
      <c r="E34" s="49"/>
      <c r="F34" s="67"/>
      <c r="G34" s="67"/>
      <c r="H34" s="67"/>
      <c r="I34" s="67"/>
      <c r="J34" s="67"/>
      <c r="K34" s="67"/>
      <c r="M34" s="67"/>
      <c r="N34" s="67"/>
      <c r="P34" s="68"/>
    </row>
    <row r="35" spans="1:17" s="42" customFormat="1" x14ac:dyDescent="0.25">
      <c r="A35" s="45"/>
      <c r="B35" s="46"/>
      <c r="C35" s="47"/>
      <c r="D35" s="48"/>
      <c r="E35" s="49"/>
      <c r="F35" s="67"/>
      <c r="G35" s="67"/>
      <c r="H35" s="67"/>
      <c r="I35" s="67"/>
      <c r="J35" s="67"/>
      <c r="K35" s="67"/>
      <c r="M35" s="67"/>
      <c r="N35" s="67"/>
      <c r="P35" s="68"/>
    </row>
    <row r="36" spans="1:17" s="42" customFormat="1" x14ac:dyDescent="0.25">
      <c r="A36" s="45"/>
      <c r="B36" s="46"/>
      <c r="C36" s="47"/>
      <c r="D36" s="48"/>
      <c r="E36" s="49"/>
      <c r="F36" s="67"/>
      <c r="G36" s="67"/>
      <c r="H36" s="67"/>
      <c r="I36" s="67"/>
      <c r="J36" s="67"/>
      <c r="K36" s="67"/>
      <c r="M36" s="67"/>
      <c r="N36" s="67"/>
      <c r="P36" s="68"/>
    </row>
    <row r="37" spans="1:17" s="42" customFormat="1" x14ac:dyDescent="0.25">
      <c r="A37" s="45"/>
      <c r="B37" s="46"/>
      <c r="C37" s="47"/>
      <c r="D37" s="48"/>
      <c r="E37" s="49"/>
      <c r="F37" s="67"/>
      <c r="G37" s="67"/>
      <c r="H37" s="67"/>
      <c r="I37" s="67"/>
      <c r="J37" s="67"/>
      <c r="K37" s="67"/>
      <c r="M37" s="67"/>
      <c r="N37" s="67"/>
      <c r="P37" s="68"/>
    </row>
    <row r="38" spans="1:17" s="42" customFormat="1" x14ac:dyDescent="0.25">
      <c r="A38" s="45"/>
      <c r="B38" s="46"/>
      <c r="C38" s="47"/>
      <c r="D38" s="48"/>
      <c r="E38" s="49"/>
      <c r="F38" s="67"/>
      <c r="G38" s="67"/>
      <c r="H38" s="67"/>
      <c r="I38" s="67"/>
      <c r="J38" s="67"/>
      <c r="K38" s="67"/>
      <c r="M38" s="67"/>
      <c r="N38" s="67"/>
      <c r="P38" s="68"/>
    </row>
    <row r="39" spans="1:17" s="42" customFormat="1" x14ac:dyDescent="0.25">
      <c r="A39" s="45"/>
      <c r="B39" s="46"/>
      <c r="C39" s="47"/>
      <c r="D39" s="48"/>
      <c r="E39" s="49"/>
      <c r="F39" s="67"/>
      <c r="G39" s="67"/>
      <c r="H39" s="67"/>
      <c r="I39" s="67"/>
      <c r="J39" s="67"/>
      <c r="K39" s="67"/>
      <c r="M39" s="67"/>
      <c r="N39" s="67"/>
      <c r="P39" s="68"/>
    </row>
    <row r="40" spans="1:17" s="42" customFormat="1" x14ac:dyDescent="0.25">
      <c r="A40" s="45"/>
      <c r="B40" s="46"/>
      <c r="C40" s="47"/>
      <c r="D40" s="48"/>
      <c r="E40" s="49"/>
      <c r="F40" s="67"/>
      <c r="G40" s="67"/>
      <c r="H40" s="67"/>
      <c r="I40" s="67"/>
      <c r="J40" s="67"/>
      <c r="K40" s="67"/>
      <c r="M40" s="67"/>
      <c r="N40" s="67"/>
      <c r="P40" s="68"/>
    </row>
    <row r="41" spans="1:17" s="42" customFormat="1" x14ac:dyDescent="0.25">
      <c r="A41" s="45"/>
      <c r="B41" s="46"/>
      <c r="C41" s="47"/>
      <c r="D41" s="48"/>
      <c r="E41" s="49"/>
      <c r="F41" s="67"/>
      <c r="G41" s="67"/>
      <c r="H41" s="67"/>
      <c r="I41" s="67"/>
      <c r="J41" s="67"/>
      <c r="K41" s="67"/>
      <c r="M41" s="67"/>
      <c r="N41" s="67"/>
      <c r="P41" s="68"/>
    </row>
    <row r="42" spans="1:17" s="42" customFormat="1" x14ac:dyDescent="0.25">
      <c r="A42" s="45"/>
      <c r="B42" s="46"/>
      <c r="C42" s="47"/>
      <c r="D42" s="48"/>
      <c r="E42" s="49"/>
      <c r="F42" s="67"/>
      <c r="G42" s="67"/>
      <c r="H42" s="67"/>
      <c r="I42" s="67"/>
      <c r="J42" s="67"/>
      <c r="K42" s="67"/>
      <c r="M42" s="67"/>
      <c r="N42" s="67"/>
      <c r="P42" s="68"/>
    </row>
    <row r="43" spans="1:17" s="42" customFormat="1" x14ac:dyDescent="0.25">
      <c r="A43" s="45"/>
      <c r="B43" s="46"/>
      <c r="C43" s="47"/>
      <c r="D43" s="48"/>
      <c r="E43" s="49"/>
      <c r="F43" s="67"/>
      <c r="G43" s="67"/>
      <c r="H43" s="67"/>
      <c r="I43" s="67"/>
      <c r="J43" s="67"/>
      <c r="K43" s="67"/>
      <c r="M43" s="67"/>
      <c r="N43" s="67"/>
      <c r="P43" s="68"/>
    </row>
    <row r="44" spans="1:17" s="42" customFormat="1" x14ac:dyDescent="0.25">
      <c r="A44" s="45"/>
      <c r="B44" s="46"/>
      <c r="C44" s="47"/>
      <c r="D44" s="48"/>
      <c r="E44" s="49"/>
      <c r="F44" s="67"/>
      <c r="G44" s="67"/>
      <c r="H44" s="67"/>
      <c r="I44" s="67"/>
      <c r="J44" s="67"/>
      <c r="K44" s="67"/>
      <c r="M44" s="67"/>
      <c r="N44" s="67"/>
      <c r="P44" s="68"/>
    </row>
    <row r="45" spans="1:17" s="42" customFormat="1" x14ac:dyDescent="0.25">
      <c r="A45" s="45"/>
      <c r="B45" s="46"/>
      <c r="C45" s="47"/>
      <c r="D45" s="48"/>
      <c r="E45" s="49"/>
      <c r="F45" s="67"/>
      <c r="G45" s="67"/>
      <c r="H45" s="67"/>
      <c r="I45" s="67"/>
      <c r="J45" s="67"/>
      <c r="K45" s="67"/>
      <c r="M45" s="67"/>
      <c r="N45" s="67"/>
      <c r="P45" s="68"/>
    </row>
    <row r="46" spans="1:17" s="42" customFormat="1" x14ac:dyDescent="0.25">
      <c r="A46" s="45"/>
      <c r="B46" s="46"/>
      <c r="C46" s="47"/>
      <c r="D46" s="48"/>
      <c r="E46" s="49"/>
      <c r="F46" s="67"/>
      <c r="G46" s="67"/>
      <c r="H46" s="67"/>
      <c r="I46" s="67"/>
      <c r="J46" s="67"/>
      <c r="K46" s="67"/>
      <c r="M46" s="67"/>
      <c r="N46" s="67"/>
      <c r="P46" s="68"/>
    </row>
    <row r="47" spans="1:17" s="42" customFormat="1" x14ac:dyDescent="0.25">
      <c r="A47" s="45"/>
      <c r="B47" s="46"/>
      <c r="C47" s="47"/>
      <c r="D47" s="48"/>
      <c r="E47" s="49"/>
      <c r="F47" s="67"/>
      <c r="G47" s="67"/>
      <c r="H47" s="67"/>
      <c r="I47" s="67"/>
      <c r="J47" s="67"/>
      <c r="K47" s="67"/>
      <c r="M47" s="67"/>
      <c r="N47" s="67"/>
      <c r="P47" s="68"/>
    </row>
    <row r="48" spans="1:17" s="42" customFormat="1" x14ac:dyDescent="0.25">
      <c r="A48" s="45"/>
      <c r="B48" s="46"/>
      <c r="C48" s="47"/>
      <c r="D48" s="48"/>
      <c r="E48" s="49"/>
      <c r="F48" s="67"/>
      <c r="G48" s="67"/>
      <c r="H48" s="67"/>
      <c r="I48" s="67"/>
      <c r="J48" s="67"/>
      <c r="K48" s="67"/>
      <c r="M48" s="67"/>
      <c r="N48" s="67"/>
      <c r="P48" s="68"/>
    </row>
    <row r="49" spans="1:16" s="42" customFormat="1" x14ac:dyDescent="0.25">
      <c r="A49" s="45"/>
      <c r="B49" s="46"/>
      <c r="C49" s="47"/>
      <c r="D49" s="48"/>
      <c r="E49" s="49"/>
      <c r="F49" s="67"/>
      <c r="G49" s="67"/>
      <c r="H49" s="67"/>
      <c r="I49" s="67"/>
      <c r="J49" s="67"/>
      <c r="K49" s="67"/>
      <c r="M49" s="67"/>
      <c r="N49" s="67"/>
      <c r="P49" s="68"/>
    </row>
    <row r="50" spans="1:16" s="42" customFormat="1" x14ac:dyDescent="0.25">
      <c r="A50" s="45"/>
      <c r="B50" s="46"/>
      <c r="C50" s="47"/>
      <c r="D50" s="48"/>
      <c r="E50" s="49"/>
      <c r="F50" s="67"/>
      <c r="G50" s="67"/>
      <c r="H50" s="67"/>
      <c r="I50" s="67"/>
      <c r="J50" s="67"/>
      <c r="K50" s="67"/>
      <c r="M50" s="67"/>
      <c r="N50" s="67"/>
      <c r="P50" s="68"/>
    </row>
    <row r="51" spans="1:16" s="42" customFormat="1" x14ac:dyDescent="0.25">
      <c r="A51" s="45"/>
      <c r="B51" s="46"/>
      <c r="C51" s="47"/>
      <c r="D51" s="48"/>
      <c r="E51" s="49"/>
      <c r="F51" s="67"/>
      <c r="G51" s="67"/>
      <c r="H51" s="67"/>
      <c r="I51" s="67"/>
      <c r="J51" s="67"/>
      <c r="K51" s="67"/>
      <c r="M51" s="67"/>
      <c r="N51" s="67"/>
      <c r="P51" s="68"/>
    </row>
    <row r="52" spans="1:16" s="42" customFormat="1" x14ac:dyDescent="0.25">
      <c r="A52" s="45"/>
      <c r="B52" s="46"/>
      <c r="C52" s="47"/>
      <c r="D52" s="48"/>
      <c r="E52" s="49"/>
      <c r="F52" s="67"/>
      <c r="G52" s="67"/>
      <c r="H52" s="67"/>
      <c r="I52" s="67"/>
      <c r="J52" s="67"/>
      <c r="K52" s="67"/>
      <c r="M52" s="67"/>
      <c r="N52" s="67"/>
      <c r="P52" s="68"/>
    </row>
    <row r="53" spans="1:16" s="42" customFormat="1" x14ac:dyDescent="0.25">
      <c r="A53" s="45"/>
      <c r="B53" s="46"/>
      <c r="C53" s="47"/>
      <c r="D53" s="48"/>
      <c r="E53" s="49"/>
      <c r="F53" s="67"/>
      <c r="G53" s="67"/>
      <c r="H53" s="67"/>
      <c r="I53" s="67"/>
      <c r="J53" s="67"/>
      <c r="K53" s="67"/>
      <c r="M53" s="67"/>
      <c r="N53" s="67"/>
      <c r="P53" s="68"/>
    </row>
    <row r="54" spans="1:16" s="42" customFormat="1" x14ac:dyDescent="0.25">
      <c r="A54" s="45"/>
      <c r="B54" s="46"/>
      <c r="C54" s="47"/>
      <c r="D54" s="48"/>
      <c r="E54" s="49"/>
      <c r="F54" s="67"/>
      <c r="G54" s="67"/>
      <c r="H54" s="67"/>
      <c r="I54" s="67"/>
      <c r="J54" s="67"/>
      <c r="K54" s="67"/>
      <c r="M54" s="67"/>
      <c r="N54" s="67"/>
      <c r="P54" s="68"/>
    </row>
    <row r="55" spans="1:16" s="42" customFormat="1" x14ac:dyDescent="0.25">
      <c r="A55" s="45"/>
      <c r="B55" s="46"/>
      <c r="C55" s="47"/>
      <c r="D55" s="48"/>
      <c r="E55" s="49"/>
      <c r="F55" s="67"/>
      <c r="G55" s="67"/>
      <c r="H55" s="67"/>
      <c r="I55" s="67"/>
      <c r="J55" s="67"/>
      <c r="K55" s="67"/>
      <c r="M55" s="67"/>
      <c r="N55" s="67"/>
      <c r="P55" s="68"/>
    </row>
    <row r="56" spans="1:16" s="42" customFormat="1" x14ac:dyDescent="0.25">
      <c r="A56" s="45"/>
      <c r="B56" s="46"/>
      <c r="C56" s="47"/>
      <c r="D56" s="48"/>
      <c r="E56" s="49"/>
      <c r="F56" s="67"/>
      <c r="G56" s="67"/>
      <c r="H56" s="67"/>
      <c r="I56" s="67"/>
      <c r="J56" s="67"/>
      <c r="K56" s="67"/>
      <c r="M56" s="67"/>
      <c r="N56" s="67"/>
      <c r="P56" s="68"/>
    </row>
    <row r="57" spans="1:16" s="42" customFormat="1" x14ac:dyDescent="0.25">
      <c r="A57" s="45"/>
      <c r="B57" s="46"/>
      <c r="C57" s="47"/>
      <c r="D57" s="48"/>
      <c r="E57" s="49"/>
      <c r="F57" s="67"/>
      <c r="G57" s="67"/>
      <c r="H57" s="67"/>
      <c r="I57" s="67"/>
      <c r="J57" s="67"/>
      <c r="K57" s="67"/>
      <c r="M57" s="67"/>
      <c r="N57" s="67"/>
      <c r="P57" s="68"/>
    </row>
    <row r="58" spans="1:16" s="42" customFormat="1" x14ac:dyDescent="0.25">
      <c r="A58" s="45"/>
      <c r="B58" s="46"/>
      <c r="C58" s="47"/>
      <c r="D58" s="48"/>
      <c r="E58" s="49"/>
      <c r="F58" s="67"/>
      <c r="G58" s="67"/>
      <c r="H58" s="67"/>
      <c r="I58" s="67"/>
      <c r="J58" s="67"/>
      <c r="K58" s="67"/>
      <c r="M58" s="67"/>
      <c r="N58" s="67"/>
      <c r="P58" s="68"/>
    </row>
    <row r="59" spans="1:16" s="42" customFormat="1" x14ac:dyDescent="0.25">
      <c r="A59" s="45"/>
      <c r="B59" s="46"/>
      <c r="C59" s="47"/>
      <c r="D59" s="48"/>
      <c r="E59" s="49"/>
      <c r="F59" s="67"/>
      <c r="G59" s="67"/>
      <c r="H59" s="67"/>
      <c r="I59" s="67"/>
      <c r="J59" s="67"/>
      <c r="K59" s="67"/>
      <c r="M59" s="67"/>
      <c r="N59" s="67"/>
      <c r="P59" s="68"/>
    </row>
    <row r="60" spans="1:16" s="42" customFormat="1" x14ac:dyDescent="0.25">
      <c r="A60" s="45"/>
      <c r="B60" s="46"/>
      <c r="C60" s="47"/>
      <c r="D60" s="48"/>
      <c r="E60" s="49"/>
      <c r="F60" s="67"/>
      <c r="G60" s="67"/>
      <c r="H60" s="67"/>
      <c r="I60" s="67"/>
      <c r="J60" s="67"/>
      <c r="K60" s="67"/>
      <c r="M60" s="67"/>
      <c r="N60" s="67"/>
      <c r="P60" s="68"/>
    </row>
    <row r="61" spans="1:16" s="42" customFormat="1" x14ac:dyDescent="0.25">
      <c r="A61" s="45"/>
      <c r="B61" s="46"/>
      <c r="C61" s="47"/>
      <c r="D61" s="48"/>
      <c r="E61" s="49"/>
      <c r="F61" s="67"/>
      <c r="G61" s="67"/>
      <c r="H61" s="67"/>
      <c r="I61" s="67"/>
      <c r="J61" s="67"/>
      <c r="K61" s="67"/>
      <c r="M61" s="67"/>
      <c r="N61" s="67"/>
      <c r="P61" s="68"/>
    </row>
    <row r="62" spans="1:16" s="42" customFormat="1" x14ac:dyDescent="0.25">
      <c r="A62" s="45"/>
      <c r="B62" s="46"/>
      <c r="C62" s="47"/>
      <c r="D62" s="48"/>
      <c r="E62" s="49"/>
      <c r="F62" s="67"/>
      <c r="G62" s="67"/>
      <c r="H62" s="67"/>
      <c r="I62" s="67"/>
      <c r="J62" s="67"/>
      <c r="K62" s="67"/>
      <c r="M62" s="67"/>
      <c r="N62" s="67"/>
      <c r="P62" s="68"/>
    </row>
    <row r="63" spans="1:16" s="42" customFormat="1" x14ac:dyDescent="0.25">
      <c r="A63" s="45"/>
      <c r="B63" s="46"/>
      <c r="C63" s="47"/>
      <c r="D63" s="48"/>
      <c r="E63" s="49"/>
      <c r="F63" s="67"/>
      <c r="G63" s="67"/>
      <c r="H63" s="67"/>
      <c r="I63" s="67"/>
      <c r="J63" s="67"/>
      <c r="K63" s="67"/>
      <c r="M63" s="67"/>
      <c r="N63" s="67"/>
      <c r="P63" s="68"/>
    </row>
    <row r="64" spans="1:16" s="42" customFormat="1" x14ac:dyDescent="0.25">
      <c r="A64" s="45"/>
      <c r="B64" s="46"/>
      <c r="C64" s="47"/>
      <c r="D64" s="48"/>
      <c r="E64" s="49"/>
      <c r="F64" s="67"/>
      <c r="G64" s="67"/>
      <c r="H64" s="67"/>
      <c r="I64" s="67"/>
      <c r="J64" s="67"/>
      <c r="K64" s="67"/>
      <c r="M64" s="67"/>
      <c r="N64" s="67"/>
      <c r="P64" s="68"/>
    </row>
    <row r="65" spans="1:16" s="42" customFormat="1" x14ac:dyDescent="0.25">
      <c r="A65" s="45"/>
      <c r="B65" s="46"/>
      <c r="C65" s="47"/>
      <c r="D65" s="48"/>
      <c r="E65" s="49"/>
      <c r="F65" s="67"/>
      <c r="G65" s="67"/>
      <c r="H65" s="67"/>
      <c r="I65" s="67"/>
      <c r="J65" s="67"/>
      <c r="K65" s="67"/>
      <c r="M65" s="67"/>
      <c r="N65" s="67"/>
      <c r="P65" s="68"/>
    </row>
    <row r="66" spans="1:16" s="42" customFormat="1" x14ac:dyDescent="0.25">
      <c r="A66" s="45"/>
      <c r="B66" s="46"/>
      <c r="C66" s="47"/>
      <c r="D66" s="48"/>
      <c r="E66" s="49"/>
      <c r="F66" s="67"/>
      <c r="G66" s="67"/>
      <c r="H66" s="67"/>
      <c r="I66" s="67"/>
      <c r="J66" s="67"/>
      <c r="K66" s="67"/>
      <c r="M66" s="67"/>
      <c r="N66" s="67"/>
      <c r="P66" s="68"/>
    </row>
    <row r="67" spans="1:16" s="42" customFormat="1" x14ac:dyDescent="0.25">
      <c r="A67" s="45"/>
      <c r="B67" s="46"/>
      <c r="C67" s="47"/>
      <c r="D67" s="48"/>
      <c r="E67" s="49"/>
      <c r="F67" s="67"/>
      <c r="G67" s="67"/>
      <c r="H67" s="67"/>
      <c r="I67" s="67"/>
      <c r="J67" s="67"/>
      <c r="K67" s="67"/>
      <c r="M67" s="67"/>
      <c r="N67" s="67"/>
      <c r="P67" s="68"/>
    </row>
    <row r="68" spans="1:16" s="42" customFormat="1" x14ac:dyDescent="0.25">
      <c r="A68" s="45"/>
      <c r="B68" s="46"/>
      <c r="C68" s="47"/>
      <c r="D68" s="48"/>
      <c r="E68" s="49"/>
      <c r="F68" s="67"/>
      <c r="G68" s="67"/>
      <c r="H68" s="67"/>
      <c r="I68" s="67"/>
      <c r="J68" s="67"/>
      <c r="K68" s="67"/>
      <c r="M68" s="67"/>
      <c r="N68" s="67"/>
      <c r="P68" s="68"/>
    </row>
    <row r="69" spans="1:16" s="42" customFormat="1" x14ac:dyDescent="0.25">
      <c r="A69" s="45"/>
      <c r="B69" s="46"/>
      <c r="C69" s="47"/>
      <c r="D69" s="48"/>
      <c r="E69" s="49"/>
      <c r="F69" s="67"/>
      <c r="G69" s="67"/>
      <c r="H69" s="67"/>
      <c r="I69" s="67"/>
      <c r="J69" s="67"/>
      <c r="K69" s="67"/>
      <c r="M69" s="67"/>
      <c r="N69" s="67"/>
      <c r="P69" s="68"/>
    </row>
    <row r="70" spans="1:16" s="42" customFormat="1" x14ac:dyDescent="0.25">
      <c r="A70" s="45"/>
      <c r="B70" s="46"/>
      <c r="C70" s="47"/>
      <c r="D70" s="48"/>
      <c r="E70" s="49"/>
      <c r="F70" s="67"/>
      <c r="G70" s="67"/>
      <c r="H70" s="67"/>
      <c r="I70" s="67"/>
      <c r="J70" s="67"/>
      <c r="K70" s="67"/>
      <c r="M70" s="67"/>
      <c r="N70" s="67"/>
      <c r="P70" s="68"/>
    </row>
    <row r="71" spans="1:16" s="42" customFormat="1" x14ac:dyDescent="0.25">
      <c r="A71" s="45"/>
      <c r="B71" s="46"/>
      <c r="C71" s="47"/>
      <c r="D71" s="48"/>
      <c r="E71" s="49"/>
      <c r="F71" s="67"/>
      <c r="G71" s="67"/>
      <c r="H71" s="67"/>
      <c r="I71" s="67"/>
      <c r="J71" s="67"/>
      <c r="K71" s="67"/>
      <c r="M71" s="67"/>
      <c r="N71" s="67"/>
      <c r="P71" s="68"/>
    </row>
    <row r="72" spans="1:16" s="42" customFormat="1" x14ac:dyDescent="0.25">
      <c r="A72" s="45"/>
      <c r="B72" s="46"/>
      <c r="C72" s="47"/>
      <c r="D72" s="48"/>
      <c r="E72" s="49"/>
      <c r="F72" s="67"/>
      <c r="G72" s="67"/>
      <c r="H72" s="67"/>
      <c r="I72" s="67"/>
      <c r="J72" s="67"/>
      <c r="K72" s="67"/>
      <c r="M72" s="67"/>
      <c r="N72" s="67"/>
      <c r="P72" s="68"/>
    </row>
    <row r="73" spans="1:16" s="42" customFormat="1" x14ac:dyDescent="0.25">
      <c r="A73" s="45"/>
      <c r="B73" s="46"/>
      <c r="C73" s="47"/>
      <c r="D73" s="48"/>
      <c r="E73" s="49"/>
      <c r="F73" s="67"/>
      <c r="G73" s="67"/>
      <c r="H73" s="67"/>
      <c r="I73" s="67"/>
      <c r="J73" s="67"/>
      <c r="K73" s="67"/>
      <c r="M73" s="67"/>
      <c r="N73" s="67"/>
      <c r="P73" s="68"/>
    </row>
    <row r="74" spans="1:16" s="42" customFormat="1" x14ac:dyDescent="0.25">
      <c r="A74" s="45"/>
      <c r="B74" s="46"/>
      <c r="C74" s="47"/>
      <c r="D74" s="48"/>
      <c r="E74" s="49"/>
      <c r="F74" s="67"/>
      <c r="G74" s="67"/>
      <c r="H74" s="67"/>
      <c r="I74" s="67"/>
      <c r="J74" s="67"/>
      <c r="K74" s="67"/>
      <c r="M74" s="67"/>
      <c r="N74" s="67"/>
      <c r="P74" s="68"/>
    </row>
    <row r="75" spans="1:16" s="42" customFormat="1" x14ac:dyDescent="0.25">
      <c r="A75" s="45"/>
      <c r="B75" s="46"/>
      <c r="C75" s="47"/>
      <c r="D75" s="48"/>
      <c r="E75" s="49"/>
      <c r="F75" s="67"/>
      <c r="G75" s="67"/>
      <c r="H75" s="67"/>
      <c r="I75" s="67"/>
      <c r="J75" s="67"/>
      <c r="K75" s="67"/>
      <c r="M75" s="67"/>
      <c r="N75" s="67"/>
      <c r="P75" s="68"/>
    </row>
    <row r="76" spans="1:16" s="42" customFormat="1" x14ac:dyDescent="0.25">
      <c r="A76" s="45"/>
      <c r="B76" s="46"/>
      <c r="C76" s="47"/>
      <c r="D76" s="48"/>
      <c r="E76" s="49"/>
      <c r="F76" s="67"/>
      <c r="G76" s="67"/>
      <c r="H76" s="67"/>
      <c r="I76" s="67"/>
      <c r="J76" s="67"/>
      <c r="K76" s="67"/>
      <c r="M76" s="67"/>
      <c r="N76" s="67"/>
      <c r="P76" s="68"/>
    </row>
    <row r="77" spans="1:16" s="42" customFormat="1" x14ac:dyDescent="0.25">
      <c r="A77" s="45"/>
      <c r="B77" s="46"/>
      <c r="C77" s="47"/>
      <c r="D77" s="48"/>
      <c r="E77" s="49"/>
      <c r="F77" s="67"/>
      <c r="G77" s="67"/>
      <c r="H77" s="67"/>
      <c r="I77" s="67"/>
      <c r="J77" s="67"/>
      <c r="K77" s="67"/>
      <c r="M77" s="67"/>
      <c r="N77" s="67"/>
      <c r="P77" s="68"/>
    </row>
    <row r="78" spans="1:16" s="42" customFormat="1" x14ac:dyDescent="0.25">
      <c r="A78" s="45"/>
      <c r="B78" s="46"/>
      <c r="C78" s="47"/>
      <c r="D78" s="48"/>
      <c r="E78" s="49"/>
      <c r="F78" s="67"/>
      <c r="G78" s="67"/>
      <c r="H78" s="67"/>
      <c r="I78" s="67"/>
      <c r="J78" s="67"/>
      <c r="K78" s="67"/>
      <c r="M78" s="67"/>
      <c r="N78" s="67"/>
      <c r="P78" s="68"/>
    </row>
    <row r="79" spans="1:16" s="42" customFormat="1" x14ac:dyDescent="0.25">
      <c r="A79" s="45"/>
      <c r="B79" s="46"/>
      <c r="C79" s="47"/>
      <c r="D79" s="48"/>
      <c r="E79" s="49"/>
      <c r="F79" s="67"/>
      <c r="G79" s="67"/>
      <c r="H79" s="67"/>
      <c r="I79" s="67"/>
      <c r="J79" s="67"/>
      <c r="K79" s="67"/>
      <c r="M79" s="67"/>
      <c r="N79" s="67"/>
      <c r="P79" s="68"/>
    </row>
    <row r="80" spans="1:16" s="42" customFormat="1" x14ac:dyDescent="0.25">
      <c r="A80" s="45"/>
      <c r="B80" s="46"/>
      <c r="C80" s="47"/>
      <c r="D80" s="48"/>
      <c r="E80" s="49"/>
      <c r="F80" s="67"/>
      <c r="G80" s="67"/>
      <c r="H80" s="67"/>
      <c r="I80" s="67"/>
      <c r="J80" s="67"/>
      <c r="K80" s="67"/>
      <c r="M80" s="67"/>
      <c r="N80" s="67"/>
      <c r="P80" s="68"/>
    </row>
    <row r="81" spans="1:16" s="42" customFormat="1" x14ac:dyDescent="0.25">
      <c r="A81" s="45"/>
      <c r="B81" s="46"/>
      <c r="C81" s="47"/>
      <c r="D81" s="48"/>
      <c r="E81" s="49"/>
      <c r="F81" s="67"/>
      <c r="G81" s="67"/>
      <c r="H81" s="67"/>
      <c r="I81" s="67"/>
      <c r="J81" s="67"/>
      <c r="K81" s="67"/>
      <c r="M81" s="67"/>
      <c r="N81" s="67"/>
      <c r="P81" s="68"/>
    </row>
    <row r="82" spans="1:16" s="42" customFormat="1" x14ac:dyDescent="0.25">
      <c r="A82" s="45"/>
      <c r="B82" s="46"/>
      <c r="C82" s="47"/>
      <c r="D82" s="48"/>
      <c r="E82" s="49"/>
      <c r="F82" s="67"/>
      <c r="G82" s="67"/>
      <c r="H82" s="67"/>
      <c r="I82" s="67"/>
      <c r="J82" s="67"/>
      <c r="K82" s="67"/>
      <c r="M82" s="67"/>
      <c r="N82" s="67"/>
      <c r="P82" s="68"/>
    </row>
    <row r="83" spans="1:16" s="42" customFormat="1" x14ac:dyDescent="0.25">
      <c r="A83" s="45"/>
      <c r="B83" s="46"/>
      <c r="C83" s="47"/>
      <c r="D83" s="48"/>
      <c r="E83" s="49"/>
      <c r="F83" s="67"/>
      <c r="G83" s="67"/>
      <c r="H83" s="67"/>
      <c r="I83" s="67"/>
      <c r="J83" s="67"/>
      <c r="K83" s="67"/>
      <c r="M83" s="67"/>
      <c r="N83" s="67"/>
      <c r="P83" s="68"/>
    </row>
    <row r="84" spans="1:16" s="42" customFormat="1" x14ac:dyDescent="0.25">
      <c r="A84" s="45"/>
      <c r="B84" s="46"/>
      <c r="C84" s="47"/>
      <c r="D84" s="48"/>
      <c r="E84" s="49"/>
      <c r="F84" s="67"/>
      <c r="G84" s="67"/>
      <c r="H84" s="67"/>
      <c r="I84" s="67"/>
      <c r="J84" s="67"/>
      <c r="K84" s="67"/>
      <c r="M84" s="67"/>
      <c r="N84" s="67"/>
      <c r="P84" s="68"/>
    </row>
    <row r="85" spans="1:16" s="42" customFormat="1" x14ac:dyDescent="0.25">
      <c r="A85" s="45"/>
      <c r="B85" s="46"/>
      <c r="C85" s="47"/>
      <c r="D85" s="48"/>
      <c r="E85" s="49"/>
      <c r="F85" s="67"/>
      <c r="G85" s="67"/>
      <c r="H85" s="67"/>
      <c r="I85" s="67"/>
      <c r="J85" s="67"/>
      <c r="K85" s="67"/>
      <c r="M85" s="67"/>
      <c r="N85" s="67"/>
      <c r="P85" s="68"/>
    </row>
    <row r="86" spans="1:16" s="42" customFormat="1" x14ac:dyDescent="0.25">
      <c r="A86" s="45"/>
      <c r="B86" s="46"/>
      <c r="C86" s="47"/>
      <c r="D86" s="48"/>
      <c r="E86" s="49"/>
      <c r="F86" s="67"/>
      <c r="G86" s="67"/>
      <c r="H86" s="67"/>
      <c r="I86" s="67"/>
      <c r="J86" s="67"/>
      <c r="K86" s="67"/>
      <c r="M86" s="67"/>
      <c r="N86" s="67"/>
      <c r="P86" s="68"/>
    </row>
    <row r="87" spans="1:16" s="42" customFormat="1" x14ac:dyDescent="0.25">
      <c r="A87" s="45"/>
      <c r="B87" s="46"/>
      <c r="C87" s="47"/>
      <c r="D87" s="48"/>
      <c r="E87" s="49"/>
      <c r="F87" s="67"/>
      <c r="G87" s="67"/>
      <c r="H87" s="67"/>
      <c r="I87" s="67"/>
      <c r="J87" s="67"/>
      <c r="K87" s="67"/>
      <c r="M87" s="67"/>
      <c r="N87" s="67"/>
      <c r="P87" s="68"/>
    </row>
    <row r="88" spans="1:16" s="42" customFormat="1" x14ac:dyDescent="0.25">
      <c r="A88" s="45"/>
      <c r="B88" s="46"/>
      <c r="C88" s="47"/>
      <c r="D88" s="48"/>
      <c r="E88" s="49"/>
      <c r="F88" s="67"/>
      <c r="G88" s="67"/>
      <c r="H88" s="67"/>
      <c r="I88" s="67"/>
      <c r="J88" s="67"/>
      <c r="K88" s="67"/>
      <c r="M88" s="67"/>
      <c r="N88" s="67"/>
      <c r="P88" s="68"/>
    </row>
    <row r="89" spans="1:16" s="42" customFormat="1" x14ac:dyDescent="0.25">
      <c r="A89" s="45"/>
      <c r="B89" s="46"/>
      <c r="C89" s="47"/>
      <c r="D89" s="48"/>
      <c r="E89" s="49"/>
      <c r="F89" s="67"/>
      <c r="G89" s="67"/>
      <c r="H89" s="67"/>
      <c r="I89" s="67"/>
      <c r="J89" s="67"/>
      <c r="K89" s="67"/>
      <c r="M89" s="67"/>
      <c r="N89" s="67"/>
      <c r="P89" s="68"/>
    </row>
    <row r="90" spans="1:16" s="42" customFormat="1" x14ac:dyDescent="0.25">
      <c r="A90" s="45"/>
      <c r="B90" s="46"/>
      <c r="C90" s="47"/>
      <c r="D90" s="48"/>
      <c r="E90" s="49"/>
      <c r="F90" s="67"/>
      <c r="G90" s="67"/>
      <c r="H90" s="67"/>
      <c r="I90" s="67"/>
      <c r="J90" s="67"/>
      <c r="K90" s="67"/>
      <c r="M90" s="67"/>
      <c r="N90" s="67"/>
      <c r="P90" s="68"/>
    </row>
    <row r="91" spans="1:16" s="42" customFormat="1" x14ac:dyDescent="0.25">
      <c r="A91" s="45"/>
      <c r="B91" s="46"/>
      <c r="C91" s="47"/>
      <c r="D91" s="48"/>
      <c r="E91" s="49"/>
      <c r="F91" s="67"/>
      <c r="G91" s="67"/>
      <c r="H91" s="67"/>
      <c r="I91" s="67"/>
      <c r="J91" s="67"/>
      <c r="K91" s="67"/>
      <c r="M91" s="67"/>
      <c r="N91" s="67"/>
      <c r="P91" s="68"/>
    </row>
    <row r="92" spans="1:16" s="42" customFormat="1" x14ac:dyDescent="0.25">
      <c r="A92" s="45"/>
      <c r="B92" s="46"/>
      <c r="C92" s="47"/>
      <c r="D92" s="48"/>
      <c r="E92" s="49"/>
      <c r="F92" s="67"/>
      <c r="G92" s="67"/>
      <c r="H92" s="67"/>
      <c r="I92" s="67"/>
      <c r="J92" s="67"/>
      <c r="K92" s="67"/>
      <c r="M92" s="67"/>
      <c r="N92" s="67"/>
      <c r="P92" s="68"/>
    </row>
    <row r="93" spans="1:16" s="42" customFormat="1" x14ac:dyDescent="0.25">
      <c r="A93" s="45"/>
      <c r="B93" s="46"/>
      <c r="C93" s="47"/>
      <c r="D93" s="48"/>
      <c r="E93" s="49"/>
      <c r="F93" s="67"/>
      <c r="G93" s="67"/>
      <c r="H93" s="67"/>
      <c r="I93" s="67"/>
      <c r="J93" s="67"/>
      <c r="K93" s="67"/>
      <c r="M93" s="67"/>
      <c r="N93" s="67"/>
      <c r="P93" s="68"/>
    </row>
    <row r="94" spans="1:16" s="42" customFormat="1" x14ac:dyDescent="0.25">
      <c r="A94" s="45"/>
      <c r="B94" s="46"/>
      <c r="C94" s="47"/>
      <c r="D94" s="48"/>
      <c r="E94" s="49"/>
      <c r="F94" s="67"/>
      <c r="G94" s="67"/>
      <c r="H94" s="67"/>
      <c r="I94" s="67"/>
      <c r="J94" s="67"/>
      <c r="K94" s="67"/>
      <c r="M94" s="67"/>
      <c r="N94" s="67"/>
      <c r="P94" s="68"/>
    </row>
    <row r="95" spans="1:16" s="42" customFormat="1" x14ac:dyDescent="0.25">
      <c r="A95" s="45"/>
      <c r="B95" s="46"/>
      <c r="C95" s="47"/>
      <c r="D95" s="48"/>
      <c r="E95" s="49"/>
      <c r="F95" s="67"/>
      <c r="G95" s="67"/>
      <c r="H95" s="67"/>
      <c r="I95" s="67"/>
      <c r="J95" s="67"/>
      <c r="K95" s="67"/>
      <c r="M95" s="67"/>
      <c r="N95" s="67"/>
      <c r="P95" s="68"/>
    </row>
    <row r="96" spans="1:16" s="42" customFormat="1" x14ac:dyDescent="0.25">
      <c r="A96" s="45"/>
      <c r="B96" s="46"/>
      <c r="C96" s="47"/>
      <c r="D96" s="48"/>
      <c r="E96" s="49"/>
      <c r="F96" s="67"/>
      <c r="G96" s="67"/>
      <c r="H96" s="67"/>
      <c r="I96" s="67"/>
      <c r="J96" s="67"/>
      <c r="K96" s="67"/>
      <c r="M96" s="67"/>
      <c r="N96" s="67"/>
      <c r="P96" s="68"/>
    </row>
    <row r="97" spans="1:16" s="42" customFormat="1" x14ac:dyDescent="0.25">
      <c r="A97" s="45"/>
      <c r="B97" s="46"/>
      <c r="C97" s="47"/>
      <c r="D97" s="48"/>
      <c r="E97" s="49"/>
      <c r="F97" s="67"/>
      <c r="G97" s="67"/>
      <c r="H97" s="67"/>
      <c r="I97" s="67"/>
      <c r="J97" s="67"/>
      <c r="K97" s="67"/>
      <c r="M97" s="67"/>
      <c r="N97" s="67"/>
      <c r="P97" s="68"/>
    </row>
    <row r="98" spans="1:16" s="42" customFormat="1" x14ac:dyDescent="0.25">
      <c r="A98" s="45"/>
      <c r="B98" s="46"/>
      <c r="C98" s="47"/>
      <c r="D98" s="48"/>
      <c r="E98" s="49"/>
      <c r="F98" s="67"/>
      <c r="G98" s="67"/>
      <c r="H98" s="67"/>
      <c r="I98" s="67"/>
      <c r="J98" s="67"/>
      <c r="K98" s="67"/>
      <c r="M98" s="67"/>
      <c r="N98" s="67"/>
      <c r="P98" s="68"/>
    </row>
    <row r="99" spans="1:16" s="42" customFormat="1" x14ac:dyDescent="0.25">
      <c r="A99" s="45"/>
      <c r="B99" s="46"/>
      <c r="C99" s="47"/>
      <c r="D99" s="48"/>
      <c r="E99" s="49"/>
      <c r="F99" s="67"/>
      <c r="G99" s="67"/>
      <c r="H99" s="67"/>
      <c r="I99" s="67"/>
      <c r="J99" s="67"/>
      <c r="K99" s="67"/>
      <c r="M99" s="67"/>
      <c r="N99" s="67"/>
      <c r="P99" s="68"/>
    </row>
    <row r="100" spans="1:16" s="42" customFormat="1" x14ac:dyDescent="0.25">
      <c r="A100" s="45"/>
      <c r="B100" s="46"/>
      <c r="C100" s="47"/>
      <c r="D100" s="48"/>
      <c r="E100" s="49"/>
      <c r="F100" s="67"/>
      <c r="G100" s="67"/>
      <c r="H100" s="67"/>
      <c r="I100" s="67"/>
      <c r="J100" s="67"/>
      <c r="K100" s="67"/>
      <c r="M100" s="67"/>
      <c r="N100" s="67"/>
      <c r="P100" s="68"/>
    </row>
    <row r="101" spans="1:16" s="42" customFormat="1" x14ac:dyDescent="0.25">
      <c r="A101" s="45"/>
      <c r="B101" s="46"/>
      <c r="C101" s="47"/>
      <c r="D101" s="48"/>
      <c r="E101" s="49"/>
      <c r="F101" s="67"/>
      <c r="G101" s="67"/>
      <c r="H101" s="67"/>
      <c r="I101" s="67"/>
      <c r="J101" s="67"/>
      <c r="K101" s="67"/>
      <c r="M101" s="67"/>
      <c r="N101" s="67"/>
      <c r="P101" s="68"/>
    </row>
    <row r="102" spans="1:16" s="42" customFormat="1" x14ac:dyDescent="0.25">
      <c r="A102" s="45"/>
      <c r="B102" s="46"/>
      <c r="C102" s="47"/>
      <c r="D102" s="48"/>
      <c r="E102" s="49"/>
      <c r="F102" s="67"/>
      <c r="G102" s="67"/>
      <c r="H102" s="67"/>
      <c r="I102" s="67"/>
      <c r="J102" s="67"/>
      <c r="K102" s="67"/>
      <c r="M102" s="67"/>
      <c r="N102" s="67"/>
      <c r="P102" s="68"/>
    </row>
    <row r="103" spans="1:16" s="42" customFormat="1" x14ac:dyDescent="0.25">
      <c r="A103" s="45"/>
      <c r="B103" s="46"/>
      <c r="C103" s="47"/>
      <c r="D103" s="48"/>
      <c r="E103" s="49"/>
      <c r="F103" s="67"/>
      <c r="G103" s="67"/>
      <c r="H103" s="67"/>
      <c r="I103" s="67"/>
      <c r="J103" s="67"/>
      <c r="K103" s="67"/>
      <c r="M103" s="67"/>
      <c r="N103" s="67"/>
      <c r="P103" s="68"/>
    </row>
    <row r="104" spans="1:16" s="42" customFormat="1" x14ac:dyDescent="0.25">
      <c r="A104" s="45"/>
      <c r="B104" s="46"/>
      <c r="C104" s="47"/>
      <c r="D104" s="48"/>
      <c r="E104" s="49"/>
      <c r="F104" s="67"/>
      <c r="G104" s="67"/>
      <c r="H104" s="67"/>
      <c r="I104" s="67"/>
      <c r="J104" s="67"/>
      <c r="K104" s="67"/>
      <c r="M104" s="67"/>
      <c r="N104" s="67"/>
      <c r="P104" s="68"/>
    </row>
    <row r="105" spans="1:16" s="42" customFormat="1" x14ac:dyDescent="0.25">
      <c r="A105" s="45"/>
      <c r="B105" s="46"/>
      <c r="C105" s="47"/>
      <c r="D105" s="48"/>
      <c r="E105" s="49"/>
      <c r="F105" s="67"/>
      <c r="G105" s="67"/>
      <c r="H105" s="67"/>
      <c r="I105" s="67"/>
      <c r="J105" s="67"/>
      <c r="K105" s="67"/>
      <c r="M105" s="67"/>
      <c r="N105" s="67"/>
      <c r="P105" s="68"/>
    </row>
    <row r="106" spans="1:16" s="42" customFormat="1" x14ac:dyDescent="0.25">
      <c r="A106" s="45"/>
      <c r="B106" s="46"/>
      <c r="C106" s="47"/>
      <c r="D106" s="48"/>
      <c r="E106" s="49"/>
      <c r="F106" s="67"/>
      <c r="G106" s="67"/>
      <c r="H106" s="67"/>
      <c r="I106" s="67"/>
      <c r="J106" s="67"/>
      <c r="K106" s="67"/>
      <c r="M106" s="67"/>
      <c r="N106" s="67"/>
      <c r="P106" s="68"/>
    </row>
    <row r="107" spans="1:16" s="42" customFormat="1" x14ac:dyDescent="0.25">
      <c r="A107" s="45"/>
      <c r="B107" s="46"/>
      <c r="C107" s="47"/>
      <c r="D107" s="48"/>
      <c r="E107" s="49"/>
      <c r="F107" s="67"/>
      <c r="G107" s="67"/>
      <c r="H107" s="67"/>
      <c r="I107" s="67"/>
      <c r="J107" s="67"/>
      <c r="K107" s="67"/>
      <c r="M107" s="67"/>
      <c r="N107" s="67"/>
      <c r="P107" s="68"/>
    </row>
    <row r="108" spans="1:16" s="42" customFormat="1" x14ac:dyDescent="0.25">
      <c r="A108" s="45"/>
      <c r="B108" s="46"/>
      <c r="C108" s="47"/>
      <c r="D108" s="48"/>
      <c r="E108" s="49"/>
      <c r="F108" s="67"/>
      <c r="G108" s="67"/>
      <c r="H108" s="67"/>
      <c r="I108" s="67"/>
      <c r="J108" s="67"/>
      <c r="K108" s="67"/>
      <c r="M108" s="67"/>
      <c r="N108" s="67"/>
      <c r="P108" s="68"/>
    </row>
    <row r="109" spans="1:16" s="42" customFormat="1" x14ac:dyDescent="0.25">
      <c r="A109" s="45"/>
      <c r="B109" s="46"/>
      <c r="C109" s="47"/>
      <c r="D109" s="48"/>
      <c r="E109" s="49"/>
      <c r="F109" s="67"/>
      <c r="G109" s="67"/>
      <c r="H109" s="67"/>
      <c r="I109" s="67"/>
      <c r="J109" s="67"/>
      <c r="K109" s="67"/>
      <c r="M109" s="67"/>
      <c r="N109" s="67"/>
      <c r="P109" s="68"/>
    </row>
    <row r="110" spans="1:16" s="42" customFormat="1" x14ac:dyDescent="0.25">
      <c r="A110" s="45"/>
      <c r="B110" s="46"/>
      <c r="C110" s="47"/>
      <c r="D110" s="48"/>
      <c r="E110" s="49"/>
      <c r="F110" s="67"/>
      <c r="G110" s="67"/>
      <c r="H110" s="67"/>
      <c r="I110" s="67"/>
      <c r="J110" s="67"/>
      <c r="K110" s="67"/>
      <c r="M110" s="67"/>
      <c r="N110" s="67"/>
      <c r="P110" s="68"/>
    </row>
    <row r="111" spans="1:16" s="42" customFormat="1" x14ac:dyDescent="0.25">
      <c r="A111" s="45"/>
      <c r="B111" s="46"/>
      <c r="C111" s="47"/>
      <c r="D111" s="48"/>
      <c r="E111" s="49"/>
      <c r="F111" s="67"/>
      <c r="G111" s="67"/>
      <c r="H111" s="67"/>
      <c r="I111" s="67"/>
      <c r="J111" s="67"/>
      <c r="K111" s="67"/>
      <c r="M111" s="67"/>
      <c r="N111" s="67"/>
      <c r="P111" s="68"/>
    </row>
  </sheetData>
  <sheetProtection algorithmName="SHA-512" hashValue="f6sa/p3YfUc+BahveSD9NyWltE/mGyxy6vwveXeD6eeN0bSlHDchR23RTc6uMCbDK2vp/J879dPeVUjoqG5krg==" saltValue="R6Q24h2qKlebYgX5xp4h3Q==" spinCount="100000" sheet="1" formatCells="0" formatColumns="0" formatRows="0"/>
  <mergeCells count="4">
    <mergeCell ref="F3:M3"/>
    <mergeCell ref="F6:M6"/>
    <mergeCell ref="F14:M14"/>
    <mergeCell ref="F1:M1"/>
  </mergeCells>
  <conditionalFormatting sqref="D3">
    <cfRule type="dataBar" priority="111">
      <dataBar>
        <cfvo type="num" val="0.1"/>
        <cfvo type="num" val="1"/>
        <color theme="9" tint="0.39997558519241921"/>
      </dataBar>
      <extLst>
        <ext xmlns:x14="http://schemas.microsoft.com/office/spreadsheetml/2009/9/main" uri="{B025F937-C7B1-47D3-B67F-A62EFF666E3E}">
          <x14:id>{8184E8C1-CDEB-44A9-BA08-B1A57EFC7F1E}</x14:id>
        </ext>
      </extLst>
    </cfRule>
  </conditionalFormatting>
  <conditionalFormatting sqref="D7">
    <cfRule type="dataBar" priority="4">
      <dataBar>
        <cfvo type="num" val="0.1"/>
        <cfvo type="num" val="1"/>
        <color theme="9" tint="0.39997558519241921"/>
      </dataBar>
      <extLst>
        <ext xmlns:x14="http://schemas.microsoft.com/office/spreadsheetml/2009/9/main" uri="{B025F937-C7B1-47D3-B67F-A62EFF666E3E}">
          <x14:id>{B85F7116-5E19-4D05-AB0B-8EF8D6434ACF}</x14:id>
        </ext>
      </extLst>
    </cfRule>
  </conditionalFormatting>
  <conditionalFormatting sqref="D8:D12">
    <cfRule type="expression" dxfId="32" priority="100">
      <formula>AND(A8&lt;&gt;1,ISNUMBER(B8),OR(ISNUMBER(C8),C8="PG"))</formula>
    </cfRule>
  </conditionalFormatting>
  <conditionalFormatting sqref="D15">
    <cfRule type="dataBar" priority="3">
      <dataBar>
        <cfvo type="num" val="0.1"/>
        <cfvo type="num" val="1"/>
        <color theme="9" tint="0.39997558519241921"/>
      </dataBar>
      <extLst>
        <ext xmlns:x14="http://schemas.microsoft.com/office/spreadsheetml/2009/9/main" uri="{B025F937-C7B1-47D3-B67F-A62EFF666E3E}">
          <x14:id>{E86498A7-E1B4-49C9-9513-5AC9BEB7CB1E}</x14:id>
        </ext>
      </extLst>
    </cfRule>
  </conditionalFormatting>
  <conditionalFormatting sqref="D16:D19">
    <cfRule type="expression" dxfId="31" priority="2">
      <formula>AND(A16&lt;&gt;1,ISNUMBER(B16),OR(ISNUMBER(C16),C16="PG"))</formula>
    </cfRule>
  </conditionalFormatting>
  <dataValidations count="2">
    <dataValidation type="list" allowBlank="1" showInputMessage="1" showErrorMessage="1" error="Opção inválida!" sqref="F8:H12 F16:H19 J8:L12 J16:L19" xr:uid="{EFA3D77C-27F7-438D-814D-EF94469DA3B3}">
      <formula1>"0,1,2,3,4"</formula1>
    </dataValidation>
    <dataValidation type="list" allowBlank="1" showErrorMessage="1" error="Opção inválida! Ou 0 ou 1." sqref="I8:I12 I16:I19 M8:N12 M16:N19" xr:uid="{17CDC7AD-6A7A-45A0-85E6-6DE415B9A351}">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8184E8C1-CDEB-44A9-BA08-B1A57EFC7F1E}">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B85F7116-5E19-4D05-AB0B-8EF8D6434ACF}">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E86498A7-E1B4-49C9-9513-5AC9BEB7CB1E}">
            <x14:dataBar minLength="0" maxLength="100" gradient="0">
              <x14:cfvo type="num">
                <xm:f>0.1</xm:f>
              </x14:cfvo>
              <x14:cfvo type="num">
                <xm:f>1</xm:f>
              </x14:cfvo>
              <x14:negativeFillColor rgb="FFFF0000"/>
              <x14:axisColor rgb="FF000000"/>
            </x14:dataBar>
          </x14:cfRule>
          <xm:sqref>D15</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ilha8"/>
  <dimension ref="A1:Z98"/>
  <sheetViews>
    <sheetView zoomScale="115" zoomScaleNormal="115" workbookViewId="0">
      <selection activeCell="F8" sqref="F8"/>
    </sheetView>
  </sheetViews>
  <sheetFormatPr defaultRowHeight="21" x14ac:dyDescent="0.25"/>
  <cols>
    <col min="1" max="1" width="1.7109375" style="10" customWidth="1"/>
    <col min="2" max="2" width="2.42578125" style="1" customWidth="1"/>
    <col min="3" max="3" width="3.140625" style="3" customWidth="1"/>
    <col min="4" max="4" width="40.5703125" style="2" customWidth="1"/>
    <col min="5" max="5" width="46.140625" style="49" customWidth="1"/>
    <col min="6" max="8" width="3.5703125" style="67" bestFit="1" customWidth="1"/>
    <col min="9" max="9" width="3.28515625" style="67" customWidth="1"/>
    <col min="10" max="10" width="3.7109375" style="67" bestFit="1" customWidth="1"/>
    <col min="11" max="11" width="3.5703125" style="67" bestFit="1" customWidth="1"/>
    <col min="12" max="12" width="3.5703125" style="42" bestFit="1" customWidth="1"/>
    <col min="13" max="14" width="3.42578125" style="67" customWidth="1"/>
    <col min="15" max="15" width="46.5703125" style="42" customWidth="1"/>
    <col min="16" max="16" width="4" style="84" customWidth="1"/>
    <col min="17" max="17" width="30.140625" style="42" customWidth="1"/>
    <col min="18" max="26" width="9.28515625" style="42"/>
  </cols>
  <sheetData>
    <row r="1" spans="1:17" ht="17.100000000000001" customHeight="1" x14ac:dyDescent="0.25">
      <c r="B1" s="171"/>
      <c r="C1" s="172"/>
      <c r="D1" s="173" t="str">
        <f>Capa!A1</f>
        <v>MEGplan MEGIA 2025</v>
      </c>
      <c r="E1" s="173"/>
      <c r="F1" s="360" t="s">
        <v>68</v>
      </c>
      <c r="G1" s="361"/>
      <c r="H1" s="361"/>
      <c r="I1" s="361"/>
      <c r="J1" s="361"/>
      <c r="K1" s="361"/>
      <c r="L1" s="361"/>
      <c r="M1" s="362"/>
      <c r="N1" s="323"/>
      <c r="O1" s="50"/>
      <c r="P1" s="79"/>
      <c r="Q1" s="50"/>
    </row>
    <row r="2" spans="1:17" ht="27.75" x14ac:dyDescent="0.25">
      <c r="B2" s="12" t="s">
        <v>25</v>
      </c>
      <c r="C2" s="12" t="s">
        <v>26</v>
      </c>
      <c r="D2" s="97"/>
      <c r="E2" s="95"/>
      <c r="F2" s="120" t="s">
        <v>35</v>
      </c>
      <c r="G2" s="70" t="s">
        <v>38</v>
      </c>
      <c r="H2" s="70" t="s">
        <v>37</v>
      </c>
      <c r="I2" s="334" t="s">
        <v>310</v>
      </c>
      <c r="J2" s="70" t="s">
        <v>36</v>
      </c>
      <c r="K2" s="70" t="s">
        <v>40</v>
      </c>
      <c r="L2" s="335" t="s">
        <v>39</v>
      </c>
      <c r="M2" s="316" t="s">
        <v>311</v>
      </c>
      <c r="N2" s="341" t="s">
        <v>306</v>
      </c>
      <c r="O2" s="51" t="s">
        <v>41</v>
      </c>
      <c r="P2" s="89" t="s">
        <v>42</v>
      </c>
      <c r="Q2" s="51" t="s">
        <v>309</v>
      </c>
    </row>
    <row r="3" spans="1:17" ht="15" x14ac:dyDescent="0.25">
      <c r="B3" s="93"/>
      <c r="C3" s="94"/>
      <c r="D3" s="111">
        <f>IF(SUM(A4:A27)&lt;=0,0,COUNTIFS(A4:A27,"=1",M4:M27,"&lt;&gt;")/SUM(A4:A27))</f>
        <v>0</v>
      </c>
      <c r="E3" s="25"/>
      <c r="F3" s="357">
        <f>MIN(IF(OR(Capa!$B$6=0,Capa!$B$6=1),AVERAGE(F6,F14,F23),(F6*'Quadro Geral'!D5+F14*'Quadro Geral'!D6+F23*'Quadro Geral'!D7)/'Quadro Geral'!D4)+N3,1)</f>
        <v>0</v>
      </c>
      <c r="G3" s="358"/>
      <c r="H3" s="358"/>
      <c r="I3" s="358"/>
      <c r="J3" s="358"/>
      <c r="K3" s="358"/>
      <c r="L3" s="358"/>
      <c r="M3" s="359"/>
      <c r="N3" s="342">
        <f>IF(OR(AND(Capa!$B$6=2,I4&gt;0),AND(Capa!$B$6=3,I4&gt;1)),0.05,0)+IF(AND(Capa!$B$6=3,I4=1),0.02,0)+IF(OR(AND(Capa!$B$6=2,M4&gt;0),AND(Capa!$B$6=3,M4&gt;1)),0.05,0)+IF(AND(Capa!$B$6=3,M4=1),0.02,0)</f>
        <v>0</v>
      </c>
      <c r="O3" s="95"/>
      <c r="P3" s="96"/>
      <c r="Q3" s="95"/>
    </row>
    <row r="4" spans="1:17" x14ac:dyDescent="0.25">
      <c r="A4" s="11"/>
      <c r="B4" s="16" t="str">
        <f>IF(ISBLANK(C4),"",IF(ISERR(SEARCH(C4&amp;"\","&lt;B&gt;\&lt;1&gt;\&lt;2&gt;\&lt;3&gt;\")),IF(AND(NOT(ISBLANK(#REF!)),#REF!&lt;=3),#REF!,""),
IF(SEARCH(C4&amp;"\","&lt;B&gt;\&lt;1&gt;\&lt;2&gt;\&lt;3&gt;\")=1,0,IF(SEARCH(C4&amp;"\","&lt;B&gt;\&lt;1&gt;\&lt;2&gt;\&lt;3&gt;\")=5,1,IF(SEARCH(C4&amp;"\","&lt;B&gt;\&lt;1&gt;\&lt;2&gt;\&lt;3&gt;\")=9,2,IF(SEARCH(C4&amp;"\","&lt;B&gt;\&lt;1&gt;\&lt;2&gt;\&lt;3&gt;\")=13,3,""))))))</f>
        <v/>
      </c>
      <c r="C4" s="20"/>
      <c r="D4" s="19" t="s">
        <v>19</v>
      </c>
      <c r="E4" s="25"/>
      <c r="F4" s="321">
        <f t="shared" ref="F4:K4" si="0">AVERAGE(F7,F14,F22)</f>
        <v>0</v>
      </c>
      <c r="G4" s="321">
        <f t="shared" si="0"/>
        <v>0</v>
      </c>
      <c r="H4" s="321">
        <f t="shared" si="0"/>
        <v>0</v>
      </c>
      <c r="I4" s="315">
        <f>I7+I14+I22</f>
        <v>0</v>
      </c>
      <c r="J4" s="321">
        <f t="shared" si="0"/>
        <v>0</v>
      </c>
      <c r="K4" s="321">
        <f t="shared" si="0"/>
        <v>0</v>
      </c>
      <c r="L4" s="321">
        <f t="shared" ref="L4" si="1">AVERAGE(L7,L14,L22)</f>
        <v>0</v>
      </c>
      <c r="M4" s="315">
        <f>M7+M14+M22</f>
        <v>0</v>
      </c>
      <c r="N4" s="315"/>
      <c r="O4" s="52"/>
      <c r="P4" s="80"/>
      <c r="Q4" s="52"/>
    </row>
    <row r="5" spans="1:17" ht="11.1" customHeight="1" x14ac:dyDescent="0.25">
      <c r="A5" s="11"/>
      <c r="B5" s="130" t="str">
        <f>IF(ISBLANK(C5),"",IF(ISERR(SEARCH(C5&amp;"\","&lt;B&gt;\&lt;1&gt;\&lt;2&gt;\&lt;3&gt;\")),IF(AND(NOT(ISBLANK(#REF!)),#REF!&lt;=3),#REF!,""),
IF(SEARCH(C5&amp;"\","&lt;B&gt;\&lt;1&gt;\&lt;2&gt;\&lt;3&gt;\")=1,0,IF(SEARCH(C5&amp;"\","&lt;B&gt;\&lt;1&gt;\&lt;2&gt;\&lt;3&gt;\")=5,1,IF(SEARCH(C5&amp;"\","&lt;B&gt;\&lt;1&gt;\&lt;2&gt;\&lt;3&gt;\")=9,2,IF(SEARCH(C5&amp;"\","&lt;B&gt;\&lt;1&gt;\&lt;2&gt;\&lt;3&gt;\")=13,3,""))))))</f>
        <v/>
      </c>
      <c r="C5" s="138"/>
      <c r="D5" s="166"/>
      <c r="E5" s="133"/>
      <c r="F5" s="153"/>
      <c r="G5" s="153"/>
      <c r="H5" s="153"/>
      <c r="I5" s="153"/>
      <c r="J5" s="153"/>
      <c r="K5" s="153"/>
      <c r="L5" s="142"/>
      <c r="M5" s="153"/>
      <c r="N5" s="344"/>
      <c r="O5" s="167"/>
      <c r="P5" s="168"/>
      <c r="Q5" s="136"/>
    </row>
    <row r="6" spans="1:17" ht="20.25" x14ac:dyDescent="0.25">
      <c r="A6" s="11"/>
      <c r="B6" s="126" t="str">
        <f t="shared" ref="B6:B7" si="2">IF(ISBLANK(C6),"",IF(ISERR(SEARCH(C6&amp;"\","&lt;B&gt;\&lt;1&gt;\&lt;2&gt;\&lt;3&gt;\")),IF(AND(NOT(ISBLANK(B5)),B5&lt;=3),B5,""),
IF(SEARCH(C6&amp;"\","&lt;B&gt;\&lt;1&gt;\&lt;2&gt;\&lt;3&gt;\")=1,0,IF(SEARCH(C6&amp;"\","&lt;B&gt;\&lt;1&gt;\&lt;2&gt;\&lt;3&gt;\")=5,1,IF(SEARCH(C6&amp;"\","&lt;B&gt;\&lt;1&gt;\&lt;2&gt;\&lt;3&gt;\")=9,2,IF(SEARCH(C6&amp;"\","&lt;B&gt;\&lt;1&gt;\&lt;2&gt;\&lt;3&gt;\")=13,3,""))))))</f>
        <v/>
      </c>
      <c r="C6" s="163"/>
      <c r="D6" s="305" t="s">
        <v>29</v>
      </c>
      <c r="E6" s="318"/>
      <c r="F6" s="357">
        <f>(F7*20+G7*10+H7*10+J7*30+K7*15+L7*15)/100</f>
        <v>0</v>
      </c>
      <c r="G6" s="358"/>
      <c r="H6" s="358"/>
      <c r="I6" s="358"/>
      <c r="J6" s="358"/>
      <c r="K6" s="358"/>
      <c r="L6" s="358"/>
      <c r="M6" s="359"/>
      <c r="N6" s="326"/>
      <c r="O6" s="164"/>
      <c r="P6" s="165"/>
      <c r="Q6" s="128"/>
    </row>
    <row r="7" spans="1:17" ht="14.65" customHeight="1" x14ac:dyDescent="0.25">
      <c r="A7" s="11"/>
      <c r="B7" s="30" t="str">
        <f t="shared" si="2"/>
        <v/>
      </c>
      <c r="C7" s="160"/>
      <c r="D7" s="111">
        <f>IF(SUM(A8:A12)&lt;=0,0,COUNTIF(M8:M12,"&lt;&gt;")/SUM(A8:A12))</f>
        <v>0</v>
      </c>
      <c r="E7" s="318" t="s">
        <v>203</v>
      </c>
      <c r="F7" s="114">
        <f>(COUNTIFS($A7:$A12,"&gt;0",$C7:$C12,"=PG",F7:F12,"=1")*Capa!$G$14+COUNTIFS($A7:$A12,"&gt;0",$C7:$C12,"=PG",F7:F12,"=2")*Capa!$H$14+COUNTIFS($A7:$A12,"&gt;0",$C7:$C12,"=PG",F7:F12,"=3")*Capa!$I$14+COUNTIFS($A7:$A12,"&gt;0",$C7:$C12,"=PG",F7:F12,"=4")*Capa!$J$14)/(COUNTIFS($A7:$A12,"&gt;0",$C7:$C12,"=PG")*100)</f>
        <v>0</v>
      </c>
      <c r="G7" s="114">
        <f>(COUNTIFS($A7:$A12,"&gt;0",$C7:$C12,"=PG",G7:G12,"=1")*Capa!$G$14+COUNTIFS($A7:$A12,"&gt;0",$C7:$C12,"=PG",G7:G12,"=2")*Capa!$H$14+COUNTIFS($A7:$A12,"&gt;0",$C7:$C12,"=PG",G7:G12,"=3")*Capa!$I$14+COUNTIFS($A7:$A12,"&gt;0",$C7:$C12,"=PG",G7:G12,"=4")*Capa!$J$14)/(COUNTIFS($A7:$A12,"&gt;0",$C7:$C12,"=PG")*100)</f>
        <v>0</v>
      </c>
      <c r="H7" s="114">
        <f>(COUNTIFS($A7:$A12,"&gt;0",$C7:$C12,"=PG",H7:H12,"=1")*Capa!$G$14+COUNTIFS($A7:$A12,"&gt;0",$C7:$C12,"=PG",H7:H12,"=2")*Capa!$H$14+COUNTIFS($A7:$A12,"&gt;0",$C7:$C12,"=PG",H7:H12,"=3")*Capa!$I$14+COUNTIFS($A7:$A12,"&gt;0",$C7:$C12,"=PG",H7:H12,"=4")*Capa!$J$14)/(COUNTIFS($A7:$A12,"&gt;0",$C7:$C12,"=PG")*100)</f>
        <v>0</v>
      </c>
      <c r="I7" s="315">
        <f>COUNTIFS($A8:$A11,"&gt;0",I8:I11,"&gt;0")</f>
        <v>0</v>
      </c>
      <c r="J7" s="114">
        <f>(COUNTIFS($A7:$A12,"&gt;0",$C7:$C12,"=PG",J7:J12,"=1")*Capa!$G$14+COUNTIFS($A7:$A12,"&gt;0",$C7:$C12,"=PG",J7:J12,"=2")*Capa!$H$14+COUNTIFS($A7:$A12,"&gt;0",$C7:$C12,"=PG",J7:J12,"=3")*Capa!$I$14+COUNTIFS($A7:$A12,"&gt;0",$C7:$C12,"=PG",J7:J12,"=4")*Capa!$J$14)/(COUNTIFS($A7:$A12,"&gt;0",$C7:$C12,"=PG")*100)</f>
        <v>0</v>
      </c>
      <c r="K7" s="114">
        <f>(COUNTIFS($A7:$A12,"&gt;0",$C7:$C12,"=PG",K7:K12,"=1")*Capa!$G$14+COUNTIFS($A7:$A12,"&gt;0",$C7:$C12,"=PG",K7:K12,"=2")*Capa!$H$14+COUNTIFS($A7:$A12,"&gt;0",$C7:$C12,"=PG",K7:K12,"=3")*Capa!$I$14+COUNTIFS($A7:$A12,"&gt;0",$C7:$C12,"=PG",K7:K12,"=4")*Capa!$J$14)/(COUNTIFS($A7:$A12,"&gt;0",$C7:$C12,"=PG")*100)</f>
        <v>0</v>
      </c>
      <c r="L7" s="114">
        <f>(COUNTIFS($A7:$A12,"&gt;0",$C7:$C12,"=PG",L7:L12,"=1")*Capa!$G$14+COUNTIFS($A7:$A12,"&gt;0",$C7:$C12,"=PG",L7:L12,"=2")*Capa!$H$14+COUNTIFS($A7:$A12,"&gt;0",$C7:$C12,"=PG",L7:L12,"=3")*Capa!$I$14+COUNTIFS($A7:$A12,"&gt;0",$C7:$C12,"=PG",L7:L12,"=4")*Capa!$J$14)/(COUNTIFS($A7:$A12,"&gt;0",$C7:$C12,"=PG")*100)</f>
        <v>0</v>
      </c>
      <c r="M7" s="315">
        <f>COUNTIFS($A8:$A11,"&gt;0",M8:M11,"&gt;0")</f>
        <v>0</v>
      </c>
      <c r="N7" s="315"/>
      <c r="O7" s="13"/>
      <c r="P7" s="81"/>
      <c r="Q7" s="13"/>
    </row>
    <row r="8" spans="1:17" ht="67.5" x14ac:dyDescent="0.25">
      <c r="A8" s="11">
        <f>IF(Capa!$B$6&gt;=B8,1,0)</f>
        <v>0</v>
      </c>
      <c r="B8" s="9">
        <v>1</v>
      </c>
      <c r="C8" s="8" t="s">
        <v>24</v>
      </c>
      <c r="D8" s="328" t="s">
        <v>168</v>
      </c>
      <c r="E8" s="329" t="s">
        <v>276</v>
      </c>
      <c r="F8" s="86"/>
      <c r="G8" s="86"/>
      <c r="H8" s="86"/>
      <c r="I8" s="86"/>
      <c r="J8" s="86"/>
      <c r="K8" s="86"/>
      <c r="L8" s="86"/>
      <c r="M8" s="86"/>
      <c r="N8" s="340"/>
      <c r="O8" s="320"/>
      <c r="P8" s="83"/>
      <c r="Q8" s="320"/>
    </row>
    <row r="9" spans="1:17" ht="56.25" x14ac:dyDescent="0.25">
      <c r="A9" s="11">
        <f>IF(Capa!$B$6&gt;=B9,1,0)</f>
        <v>1</v>
      </c>
      <c r="B9" s="9">
        <v>0</v>
      </c>
      <c r="C9" s="8" t="s">
        <v>24</v>
      </c>
      <c r="D9" s="328" t="s">
        <v>169</v>
      </c>
      <c r="E9" s="329" t="s">
        <v>277</v>
      </c>
      <c r="F9" s="86"/>
      <c r="G9" s="86"/>
      <c r="H9" s="86"/>
      <c r="I9" s="86"/>
      <c r="J9" s="86"/>
      <c r="K9" s="86"/>
      <c r="L9" s="86"/>
      <c r="M9" s="86"/>
      <c r="N9" s="340"/>
      <c r="O9" s="320"/>
      <c r="P9" s="83"/>
      <c r="Q9" s="320"/>
    </row>
    <row r="10" spans="1:17" ht="45" x14ac:dyDescent="0.25">
      <c r="A10" s="11">
        <f>IF(Capa!$B$6&gt;=B10,1,0)</f>
        <v>1</v>
      </c>
      <c r="B10" s="9">
        <v>0</v>
      </c>
      <c r="C10" s="8" t="s">
        <v>24</v>
      </c>
      <c r="D10" s="328" t="s">
        <v>20</v>
      </c>
      <c r="E10" s="329" t="s">
        <v>228</v>
      </c>
      <c r="F10" s="86"/>
      <c r="G10" s="86"/>
      <c r="H10" s="86"/>
      <c r="I10" s="86"/>
      <c r="J10" s="86"/>
      <c r="K10" s="86"/>
      <c r="L10" s="86"/>
      <c r="M10" s="86"/>
      <c r="N10" s="340"/>
      <c r="O10" s="320"/>
      <c r="P10" s="83"/>
      <c r="Q10" s="320"/>
    </row>
    <row r="11" spans="1:17" ht="56.25" x14ac:dyDescent="0.25">
      <c r="A11" s="11">
        <f>IF(Capa!$B$6&gt;=B11,1,0)</f>
        <v>0</v>
      </c>
      <c r="B11" s="9">
        <v>1</v>
      </c>
      <c r="C11" s="8" t="s">
        <v>24</v>
      </c>
      <c r="D11" s="328" t="s">
        <v>21</v>
      </c>
      <c r="E11" s="329" t="s">
        <v>229</v>
      </c>
      <c r="F11" s="86"/>
      <c r="G11" s="86"/>
      <c r="H11" s="86"/>
      <c r="I11" s="86"/>
      <c r="J11" s="86"/>
      <c r="K11" s="86"/>
      <c r="L11" s="86"/>
      <c r="M11" s="86"/>
      <c r="N11" s="340"/>
      <c r="O11" s="320"/>
      <c r="P11" s="83"/>
      <c r="Q11" s="320"/>
    </row>
    <row r="12" spans="1:17" x14ac:dyDescent="0.25">
      <c r="A12" s="11"/>
      <c r="B12" s="130" t="str">
        <f>IF(ISBLANK(C12),"",IF(ISERR(SEARCH(C12&amp;"\","&lt;B&gt;\&lt;1&gt;\&lt;2&gt;\&lt;3&gt;\")),IF(AND(NOT(ISBLANK(#REF!)),#REF!&lt;=3),#REF!,""),
IF(SEARCH(C12&amp;"\","&lt;B&gt;\&lt;1&gt;\&lt;2&gt;\&lt;3&gt;\")=1,0,IF(SEARCH(C12&amp;"\","&lt;B&gt;\&lt;1&gt;\&lt;2&gt;\&lt;3&gt;\")=5,1,IF(SEARCH(C12&amp;"\","&lt;B&gt;\&lt;1&gt;\&lt;2&gt;\&lt;3&gt;\")=9,2,IF(SEARCH(C12&amp;"\","&lt;B&gt;\&lt;1&gt;\&lt;2&gt;\&lt;3&gt;\")=13,3,""))))))</f>
        <v/>
      </c>
      <c r="C12" s="138"/>
      <c r="D12" s="151"/>
      <c r="E12" s="133"/>
      <c r="F12" s="140"/>
      <c r="G12" s="140"/>
      <c r="H12" s="140"/>
      <c r="I12" s="140"/>
      <c r="J12" s="140"/>
      <c r="K12" s="140"/>
      <c r="L12" s="141"/>
      <c r="M12" s="140"/>
      <c r="N12" s="324"/>
      <c r="O12" s="142"/>
      <c r="P12" s="170"/>
      <c r="Q12" s="320"/>
    </row>
    <row r="13" spans="1:17" x14ac:dyDescent="0.25">
      <c r="A13" s="11"/>
      <c r="B13" s="126" t="str">
        <f t="shared" ref="B13:B14" si="3">IF(ISBLANK(C13),"",IF(ISERR(SEARCH(C13&amp;"\","&lt;B&gt;\&lt;1&gt;\&lt;2&gt;\&lt;3&gt;\")),IF(AND(NOT(ISBLANK(B12)),B12&lt;=3),B12,""),
IF(SEARCH(C13&amp;"\","&lt;B&gt;\&lt;1&gt;\&lt;2&gt;\&lt;3&gt;\")=1,0,IF(SEARCH(C13&amp;"\","&lt;B&gt;\&lt;1&gt;\&lt;2&gt;\&lt;3&gt;\")=5,1,IF(SEARCH(C13&amp;"\","&lt;B&gt;\&lt;1&gt;\&lt;2&gt;\&lt;3&gt;\")=9,2,IF(SEARCH(C13&amp;"\","&lt;B&gt;\&lt;1&gt;\&lt;2&gt;\&lt;3&gt;\")=13,3,""))))))</f>
        <v/>
      </c>
      <c r="C13" s="163"/>
      <c r="D13" s="305" t="s">
        <v>22</v>
      </c>
      <c r="E13" s="318"/>
      <c r="F13" s="357">
        <f>(F14*20+G14*10+H14*10+J14*30+K14*15+L14*15)/100</f>
        <v>0</v>
      </c>
      <c r="G13" s="358"/>
      <c r="H13" s="358"/>
      <c r="I13" s="358"/>
      <c r="J13" s="358"/>
      <c r="K13" s="358"/>
      <c r="L13" s="358"/>
      <c r="M13" s="359"/>
      <c r="N13" s="327"/>
      <c r="O13" s="128"/>
      <c r="P13" s="169"/>
      <c r="Q13" s="142"/>
    </row>
    <row r="14" spans="1:17" x14ac:dyDescent="0.25">
      <c r="A14" s="11"/>
      <c r="B14" s="14" t="str">
        <f t="shared" si="3"/>
        <v/>
      </c>
      <c r="C14" s="5"/>
      <c r="D14" s="304">
        <f>IF(SUM(A15:A20)&lt;=0,0,COUNTIF(M15:M20,"&lt;&gt;")/SUM(A15:A20))</f>
        <v>0</v>
      </c>
      <c r="E14" s="318" t="s">
        <v>203</v>
      </c>
      <c r="F14" s="114">
        <f>(COUNTIFS($A14:$A20,"&gt;0",$C14:$C20,"=PG",F14:F20,"=1")*Capa!$G$14+COUNTIFS($A14:$A20,"&gt;0",$C14:$C20,"=PG",F14:F20,"=2")*Capa!$H$14+COUNTIFS($A14:$A20,"&gt;0",$C14:$C20,"=PG",F14:F20,"=3")*Capa!$I$14+COUNTIFS($A14:$A20,"&gt;0",$C14:$C20,"=PG",F14:F20,"=4")*Capa!$J$14)/(COUNTIFS($A14:$A20,"&gt;0",$C14:$C20,"=PG")*100)</f>
        <v>0</v>
      </c>
      <c r="G14" s="114">
        <f>(COUNTIFS($A14:$A20,"&gt;0",$C14:$C20,"=PG",G14:G20,"=1")*Capa!$G$14+COUNTIFS($A14:$A20,"&gt;0",$C14:$C20,"=PG",G14:G20,"=2")*Capa!$H$14+COUNTIFS($A14:$A20,"&gt;0",$C14:$C20,"=PG",G14:G20,"=3")*Capa!$I$14+COUNTIFS($A14:$A20,"&gt;0",$C14:$C20,"=PG",G14:G20,"=4")*Capa!$J$14)/(COUNTIFS($A14:$A20,"&gt;0",$C14:$C20,"=PG")*100)</f>
        <v>0</v>
      </c>
      <c r="H14" s="114">
        <f>(COUNTIFS($A14:$A20,"&gt;0",$C14:$C20,"=PG",H14:H20,"=1")*Capa!$G$14+COUNTIFS($A14:$A20,"&gt;0",$C14:$C20,"=PG",H14:H20,"=2")*Capa!$H$14+COUNTIFS($A14:$A20,"&gt;0",$C14:$C20,"=PG",H14:H20,"=3")*Capa!$I$14+COUNTIFS($A14:$A20,"&gt;0",$C14:$C20,"=PG",H14:H20,"=4")*Capa!$J$14)/(COUNTIFS($A14:$A20,"&gt;0",$C14:$C20,"=PG")*100)</f>
        <v>0</v>
      </c>
      <c r="I14" s="315">
        <f>COUNTIFS($A15:$A19,"&gt;0",I15:I19,"&gt;0")</f>
        <v>0</v>
      </c>
      <c r="J14" s="114">
        <f>(COUNTIFS($A14:$A20,"&gt;0",$C14:$C20,"=PG",J14:J20,"=1")*Capa!$G$14+COUNTIFS($A14:$A20,"&gt;0",$C14:$C20,"=PG",J14:J20,"=2")*Capa!$H$14+COUNTIFS($A14:$A20,"&gt;0",$C14:$C20,"=PG",J14:J20,"=3")*Capa!$I$14+COUNTIFS($A14:$A20,"&gt;0",$C14:$C20,"=PG",J14:J20,"=4")*Capa!$J$14)/(COUNTIFS($A14:$A20,"&gt;0",$C14:$C20,"=PG")*100)</f>
        <v>0</v>
      </c>
      <c r="K14" s="114">
        <f>(COUNTIFS($A14:$A20,"&gt;0",$C14:$C20,"=PG",K14:K20,"=1")*Capa!$G$14+COUNTIFS($A14:$A20,"&gt;0",$C14:$C20,"=PG",K14:K20,"=2")*Capa!$H$14+COUNTIFS($A14:$A20,"&gt;0",$C14:$C20,"=PG",K14:K20,"=3")*Capa!$I$14+COUNTIFS($A14:$A20,"&gt;0",$C14:$C20,"=PG",K14:K20,"=4")*Capa!$J$14)/(COUNTIFS($A14:$A20,"&gt;0",$C14:$C20,"=PG")*100)</f>
        <v>0</v>
      </c>
      <c r="L14" s="114">
        <f>(COUNTIFS($A14:$A20,"&gt;0",$C14:$C20,"=PG",L14:L20,"=1")*Capa!$G$14+COUNTIFS($A14:$A20,"&gt;0",$C14:$C20,"=PG",L14:L20,"=2")*Capa!$H$14+COUNTIFS($A14:$A20,"&gt;0",$C14:$C20,"=PG",L14:L20,"=3")*Capa!$I$14+COUNTIFS($A14:$A20,"&gt;0",$C14:$C20,"=PG",L14:L20,"=4")*Capa!$J$14)/(COUNTIFS($A14:$A20,"&gt;0",$C14:$C20,"=PG")*100)</f>
        <v>0</v>
      </c>
      <c r="M14" s="315">
        <f>COUNTIFS($A15:$A19,"&gt;0",M15:M19,"&gt;0")</f>
        <v>0</v>
      </c>
      <c r="N14" s="315"/>
      <c r="O14" s="13"/>
      <c r="P14" s="82"/>
      <c r="Q14" s="52"/>
    </row>
    <row r="15" spans="1:17" ht="101.25" x14ac:dyDescent="0.25">
      <c r="A15" s="11">
        <f>IF(Capa!$B$6&gt;=B15,1,0)</f>
        <v>0</v>
      </c>
      <c r="B15" s="9">
        <v>1</v>
      </c>
      <c r="C15" s="8" t="s">
        <v>24</v>
      </c>
      <c r="D15" s="328" t="s">
        <v>160</v>
      </c>
      <c r="E15" s="329" t="s">
        <v>230</v>
      </c>
      <c r="F15" s="86"/>
      <c r="G15" s="86"/>
      <c r="H15" s="86"/>
      <c r="I15" s="86"/>
      <c r="J15" s="86"/>
      <c r="K15" s="86"/>
      <c r="L15" s="86"/>
      <c r="M15" s="86"/>
      <c r="N15" s="340"/>
      <c r="O15" s="320"/>
      <c r="P15" s="83"/>
      <c r="Q15" s="13"/>
    </row>
    <row r="16" spans="1:17" ht="45" x14ac:dyDescent="0.25">
      <c r="A16" s="11">
        <f>IF(Capa!$B$6&gt;=B16,1,0)</f>
        <v>0</v>
      </c>
      <c r="B16" s="9">
        <v>2</v>
      </c>
      <c r="C16" s="8" t="s">
        <v>24</v>
      </c>
      <c r="D16" s="328" t="s">
        <v>161</v>
      </c>
      <c r="E16" s="329" t="s">
        <v>231</v>
      </c>
      <c r="F16" s="86"/>
      <c r="G16" s="86"/>
      <c r="H16" s="86"/>
      <c r="I16" s="86"/>
      <c r="J16" s="86"/>
      <c r="K16" s="86"/>
      <c r="L16" s="86"/>
      <c r="M16" s="86"/>
      <c r="N16" s="340"/>
      <c r="O16" s="320"/>
      <c r="P16" s="83"/>
      <c r="Q16" s="320"/>
    </row>
    <row r="17" spans="1:17" ht="33.75" x14ac:dyDescent="0.25">
      <c r="A17" s="11">
        <f>IF(Capa!$B$6&gt;=B17,1,0)</f>
        <v>1</v>
      </c>
      <c r="B17" s="9">
        <v>0</v>
      </c>
      <c r="C17" s="8" t="s">
        <v>24</v>
      </c>
      <c r="D17" s="328" t="s">
        <v>162</v>
      </c>
      <c r="E17" s="329" t="s">
        <v>232</v>
      </c>
      <c r="F17" s="86"/>
      <c r="G17" s="86"/>
      <c r="H17" s="86"/>
      <c r="I17" s="86"/>
      <c r="J17" s="86"/>
      <c r="K17" s="86"/>
      <c r="L17" s="86"/>
      <c r="M17" s="86"/>
      <c r="N17" s="340"/>
      <c r="O17" s="320"/>
      <c r="P17" s="83"/>
      <c r="Q17" s="320"/>
    </row>
    <row r="18" spans="1:17" ht="56.25" x14ac:dyDescent="0.25">
      <c r="A18" s="11">
        <f>IF(Capa!$B$6&gt;=B18,1,0)</f>
        <v>1</v>
      </c>
      <c r="B18" s="9">
        <v>0</v>
      </c>
      <c r="C18" s="8" t="s">
        <v>24</v>
      </c>
      <c r="D18" s="328" t="s">
        <v>163</v>
      </c>
      <c r="E18" s="329" t="s">
        <v>233</v>
      </c>
      <c r="F18" s="86"/>
      <c r="G18" s="86"/>
      <c r="H18" s="86"/>
      <c r="I18" s="86"/>
      <c r="J18" s="86"/>
      <c r="K18" s="86"/>
      <c r="L18" s="86"/>
      <c r="M18" s="86"/>
      <c r="N18" s="340"/>
      <c r="O18" s="320"/>
      <c r="P18" s="83"/>
      <c r="Q18" s="320"/>
    </row>
    <row r="19" spans="1:17" ht="56.25" x14ac:dyDescent="0.25">
      <c r="A19" s="11">
        <f>IF(Capa!$B$6&gt;=B19,1,0)</f>
        <v>0</v>
      </c>
      <c r="B19" s="9">
        <v>3</v>
      </c>
      <c r="C19" s="8" t="s">
        <v>24</v>
      </c>
      <c r="D19" s="328" t="s">
        <v>164</v>
      </c>
      <c r="E19" s="329" t="s">
        <v>278</v>
      </c>
      <c r="F19" s="86"/>
      <c r="G19" s="86"/>
      <c r="H19" s="86"/>
      <c r="I19" s="86"/>
      <c r="J19" s="86"/>
      <c r="K19" s="86"/>
      <c r="L19" s="86"/>
      <c r="M19" s="86"/>
      <c r="N19" s="340"/>
      <c r="O19" s="320"/>
      <c r="P19" s="83"/>
      <c r="Q19" s="320"/>
    </row>
    <row r="20" spans="1:17" x14ac:dyDescent="0.25">
      <c r="A20" s="11"/>
      <c r="B20" s="130" t="str">
        <f>IF(ISBLANK(C20),"",IF(ISERR(SEARCH(C20&amp;"\","&lt;B&gt;\&lt;1&gt;\&lt;2&gt;\&lt;3&gt;\")),IF(AND(NOT(ISBLANK(#REF!)),#REF!&lt;=3),#REF!,""),
IF(SEARCH(C20&amp;"\","&lt;B&gt;\&lt;1&gt;\&lt;2&gt;\&lt;3&gt;\")=1,0,IF(SEARCH(C20&amp;"\","&lt;B&gt;\&lt;1&gt;\&lt;2&gt;\&lt;3&gt;\")=5,1,IF(SEARCH(C20&amp;"\","&lt;B&gt;\&lt;1&gt;\&lt;2&gt;\&lt;3&gt;\")=9,2,IF(SEARCH(C20&amp;"\","&lt;B&gt;\&lt;1&gt;\&lt;2&gt;\&lt;3&gt;\")=13,3,""))))))</f>
        <v/>
      </c>
      <c r="C20" s="138"/>
      <c r="D20" s="151"/>
      <c r="E20" s="133"/>
      <c r="F20" s="140"/>
      <c r="G20" s="140"/>
      <c r="H20" s="140"/>
      <c r="I20" s="140"/>
      <c r="J20" s="140"/>
      <c r="K20" s="140"/>
      <c r="L20" s="141"/>
      <c r="M20" s="140"/>
      <c r="N20" s="324"/>
      <c r="O20" s="142"/>
      <c r="P20" s="170"/>
      <c r="Q20" s="320"/>
    </row>
    <row r="21" spans="1:17" x14ac:dyDescent="0.25">
      <c r="A21" s="11"/>
      <c r="B21" s="126" t="str">
        <f t="shared" ref="B21:B22" si="4">IF(ISBLANK(C21),"",IF(ISERR(SEARCH(C21&amp;"\","&lt;B&gt;\&lt;1&gt;\&lt;2&gt;\&lt;3&gt;\")),IF(AND(NOT(ISBLANK(B20)),B20&lt;=3),B20,""),
IF(SEARCH(C21&amp;"\","&lt;B&gt;\&lt;1&gt;\&lt;2&gt;\&lt;3&gt;\")=1,0,IF(SEARCH(C21&amp;"\","&lt;B&gt;\&lt;1&gt;\&lt;2&gt;\&lt;3&gt;\")=5,1,IF(SEARCH(C21&amp;"\","&lt;B&gt;\&lt;1&gt;\&lt;2&gt;\&lt;3&gt;\")=9,2,IF(SEARCH(C21&amp;"\","&lt;B&gt;\&lt;1&gt;\&lt;2&gt;\&lt;3&gt;\")=13,3,""))))))</f>
        <v/>
      </c>
      <c r="C21" s="163"/>
      <c r="D21" s="305" t="s">
        <v>47</v>
      </c>
      <c r="E21" s="24"/>
      <c r="F21" s="357">
        <f>(F22*20+G22*10+H22*10+J22*30+K22*15+L22*15)/100</f>
        <v>0</v>
      </c>
      <c r="G21" s="358"/>
      <c r="H21" s="358"/>
      <c r="I21" s="358"/>
      <c r="J21" s="358"/>
      <c r="K21" s="358"/>
      <c r="L21" s="358"/>
      <c r="M21" s="359"/>
      <c r="N21" s="327"/>
      <c r="O21" s="128"/>
      <c r="P21" s="169"/>
      <c r="Q21" s="320"/>
    </row>
    <row r="22" spans="1:17" x14ac:dyDescent="0.25">
      <c r="A22" s="11"/>
      <c r="B22" s="9" t="str">
        <f t="shared" si="4"/>
        <v/>
      </c>
      <c r="C22" s="8"/>
      <c r="D22" s="304">
        <f>IF(SUM(A23:A27)&lt;=0,0,COUNTIF(M23:M27,"&lt;&gt;")/SUM(A23:A27))</f>
        <v>0</v>
      </c>
      <c r="E22" s="92"/>
      <c r="F22" s="114">
        <f>(COUNTIFS($A22:$A27,"&gt;0",$C22:$C27,"=PG",F22:F27,"=1")*Capa!$G$14+COUNTIFS($A22:$A27,"&gt;0",$C22:$C27,"=PG",F22:F27,"=2")*Capa!$H$14+COUNTIFS($A22:$A27,"&gt;0",$C22:$C27,"=PG",F22:F27,"=3")*Capa!$I$14+COUNTIFS($A22:$A27,"&gt;0",$C22:$C27,"=PG",F22:F27,"=4")*Capa!$J$14)/(COUNTIFS($A22:$A27,"&gt;0",$C22:$C27,"=PG")*100)</f>
        <v>0</v>
      </c>
      <c r="G22" s="114">
        <f>(COUNTIFS($A22:$A27,"&gt;0",$C22:$C27,"=PG",G22:G27,"=1")*Capa!$G$14+COUNTIFS($A22:$A27,"&gt;0",$C22:$C27,"=PG",G22:G27,"=2")*Capa!$H$14+COUNTIFS($A22:$A27,"&gt;0",$C22:$C27,"=PG",G22:G27,"=3")*Capa!$I$14+COUNTIFS($A22:$A27,"&gt;0",$C22:$C27,"=PG",G22:G27,"=4")*Capa!$J$14)/(COUNTIFS($A22:$A27,"&gt;0",$C22:$C27,"=PG")*100)</f>
        <v>0</v>
      </c>
      <c r="H22" s="114">
        <f>(COUNTIFS($A22:$A27,"&gt;0",$C22:$C27,"=PG",H22:H27,"=1")*Capa!$G$14+COUNTIFS($A22:$A27,"&gt;0",$C22:$C27,"=PG",H22:H27,"=2")*Capa!$H$14+COUNTIFS($A22:$A27,"&gt;0",$C22:$C27,"=PG",H22:H27,"=3")*Capa!$I$14+COUNTIFS($A22:$A27,"&gt;0",$C22:$C27,"=PG",H22:H27,"=4")*Capa!$J$14)/(COUNTIFS($A22:$A27,"&gt;0",$C22:$C27,"=PG")*100)</f>
        <v>0</v>
      </c>
      <c r="I22" s="315">
        <f>COUNTIFS($A23:$A26,"&gt;0",I23:I26,"&gt;0")</f>
        <v>0</v>
      </c>
      <c r="J22" s="114">
        <f>(COUNTIFS($A22:$A27,"&gt;0",$C22:$C27,"=PG",J22:J27,"=1")*Capa!$G$14+COUNTIFS($A22:$A27,"&gt;0",$C22:$C27,"=PG",J22:J27,"=2")*Capa!$H$14+COUNTIFS($A22:$A27,"&gt;0",$C22:$C27,"=PG",J22:J27,"=3")*Capa!$I$14+COUNTIFS($A22:$A27,"&gt;0",$C22:$C27,"=PG",J22:J27,"=4")*Capa!$J$14)/(COUNTIFS($A22:$A27,"&gt;0",$C22:$C27,"=PG")*100)</f>
        <v>0</v>
      </c>
      <c r="K22" s="114">
        <f>(COUNTIFS($A22:$A27,"&gt;0",$C22:$C27,"=PG",K22:K27,"=1")*Capa!$G$14+COUNTIFS($A22:$A27,"&gt;0",$C22:$C27,"=PG",K22:K27,"=2")*Capa!$H$14+COUNTIFS($A22:$A27,"&gt;0",$C22:$C27,"=PG",K22:K27,"=3")*Capa!$I$14+COUNTIFS($A22:$A27,"&gt;0",$C22:$C27,"=PG",K22:K27,"=4")*Capa!$J$14)/(COUNTIFS($A22:$A27,"&gt;0",$C22:$C27,"=PG")*100)</f>
        <v>0</v>
      </c>
      <c r="L22" s="114">
        <f>(COUNTIFS($A22:$A27,"&gt;0",$C22:$C27,"=PG",L22:L27,"=1")*Capa!$G$14+COUNTIFS($A22:$A27,"&gt;0",$C22:$C27,"=PG",L22:L27,"=2")*Capa!$H$14+COUNTIFS($A22:$A27,"&gt;0",$C22:$C27,"=PG",L22:L27,"=3")*Capa!$I$14+COUNTIFS($A22:$A27,"&gt;0",$C22:$C27,"=PG",L22:L27,"=4")*Capa!$J$14)/(COUNTIFS($A22:$A27,"&gt;0",$C22:$C27,"=PG")*100)</f>
        <v>0</v>
      </c>
      <c r="M22" s="315">
        <f>COUNTIFS($A23:$A26,"&gt;0",M23:M26,"&gt;0")</f>
        <v>0</v>
      </c>
      <c r="N22" s="315"/>
      <c r="O22" s="13"/>
      <c r="P22" s="82"/>
      <c r="Q22" s="142"/>
    </row>
    <row r="23" spans="1:17" ht="101.25" x14ac:dyDescent="0.25">
      <c r="A23" s="11">
        <f>IF(Capa!$B$6&gt;=B23,1,0)</f>
        <v>1</v>
      </c>
      <c r="B23" s="9">
        <v>0</v>
      </c>
      <c r="C23" s="8" t="s">
        <v>24</v>
      </c>
      <c r="D23" s="328" t="s">
        <v>165</v>
      </c>
      <c r="E23" s="333" t="s">
        <v>279</v>
      </c>
      <c r="F23" s="86"/>
      <c r="G23" s="86"/>
      <c r="H23" s="86"/>
      <c r="I23" s="86"/>
      <c r="J23" s="86"/>
      <c r="K23" s="86"/>
      <c r="L23" s="86"/>
      <c r="M23" s="86"/>
      <c r="N23" s="340"/>
      <c r="O23" s="320"/>
      <c r="P23" s="83"/>
      <c r="Q23" s="147"/>
    </row>
    <row r="24" spans="1:17" ht="101.25" x14ac:dyDescent="0.25">
      <c r="A24" s="11">
        <f>IF(Capa!$B$6&gt;=B24,1,0)</f>
        <v>0</v>
      </c>
      <c r="B24" s="9">
        <v>1</v>
      </c>
      <c r="C24" s="8" t="s">
        <v>24</v>
      </c>
      <c r="D24" s="328" t="s">
        <v>166</v>
      </c>
      <c r="E24" s="329" t="s">
        <v>234</v>
      </c>
      <c r="F24" s="86"/>
      <c r="G24" s="86"/>
      <c r="H24" s="86"/>
      <c r="I24" s="86"/>
      <c r="J24" s="86"/>
      <c r="K24" s="86"/>
      <c r="L24" s="86"/>
      <c r="M24" s="86"/>
      <c r="N24" s="340"/>
      <c r="O24" s="320"/>
      <c r="P24" s="83"/>
      <c r="Q24" s="13"/>
    </row>
    <row r="25" spans="1:17" ht="56.25" x14ac:dyDescent="0.25">
      <c r="A25" s="11">
        <f>IF(Capa!$B$6&gt;=B25,1,0)</f>
        <v>0</v>
      </c>
      <c r="B25" s="9">
        <v>2</v>
      </c>
      <c r="C25" s="8" t="s">
        <v>24</v>
      </c>
      <c r="D25" s="328" t="s">
        <v>167</v>
      </c>
      <c r="E25" s="329" t="s">
        <v>235</v>
      </c>
      <c r="F25" s="86"/>
      <c r="G25" s="86"/>
      <c r="H25" s="86"/>
      <c r="I25" s="86"/>
      <c r="J25" s="86"/>
      <c r="K25" s="86"/>
      <c r="L25" s="86"/>
      <c r="M25" s="86"/>
      <c r="N25" s="340"/>
      <c r="O25" s="320"/>
      <c r="P25" s="83"/>
      <c r="Q25" s="320"/>
    </row>
    <row r="26" spans="1:17" ht="90" x14ac:dyDescent="0.25">
      <c r="A26" s="11">
        <f>IF(Capa!$B$6&gt;=B26,1,0)</f>
        <v>1</v>
      </c>
      <c r="B26" s="9">
        <v>0</v>
      </c>
      <c r="C26" s="8" t="s">
        <v>24</v>
      </c>
      <c r="D26" s="328" t="s">
        <v>23</v>
      </c>
      <c r="E26" s="329" t="s">
        <v>236</v>
      </c>
      <c r="F26" s="86"/>
      <c r="G26" s="86"/>
      <c r="H26" s="86"/>
      <c r="I26" s="86"/>
      <c r="J26" s="86"/>
      <c r="K26" s="86"/>
      <c r="L26" s="86"/>
      <c r="M26" s="86"/>
      <c r="N26" s="340"/>
      <c r="O26" s="320"/>
      <c r="P26" s="83"/>
      <c r="Q26" s="320"/>
    </row>
    <row r="27" spans="1:17" ht="20.25" customHeight="1" x14ac:dyDescent="0.25">
      <c r="B27" s="14"/>
      <c r="C27" s="158"/>
      <c r="D27" s="4"/>
      <c r="E27" s="88"/>
      <c r="F27" s="87"/>
      <c r="G27" s="85"/>
      <c r="H27" s="85"/>
      <c r="I27" s="85"/>
      <c r="J27" s="85"/>
      <c r="K27" s="85"/>
      <c r="L27" s="62"/>
      <c r="M27" s="85"/>
      <c r="N27" s="85"/>
      <c r="O27" s="62"/>
      <c r="P27" s="82"/>
      <c r="Q27" s="320"/>
    </row>
    <row r="28" spans="1:17" s="42" customFormat="1" ht="20.25" customHeight="1" x14ac:dyDescent="0.25">
      <c r="A28" s="45"/>
      <c r="B28" s="46"/>
      <c r="C28" s="47"/>
      <c r="D28" s="48"/>
      <c r="E28" s="49"/>
      <c r="F28" s="67"/>
      <c r="G28" s="67"/>
      <c r="H28" s="67"/>
      <c r="I28" s="67"/>
      <c r="J28" s="67"/>
      <c r="K28" s="67"/>
      <c r="M28" s="67"/>
      <c r="N28" s="67"/>
      <c r="P28" s="84"/>
      <c r="Q28" s="320"/>
    </row>
    <row r="29" spans="1:17" s="42" customFormat="1" ht="20.25" customHeight="1" x14ac:dyDescent="0.25">
      <c r="A29" s="45"/>
      <c r="B29" s="46"/>
      <c r="C29" s="47"/>
      <c r="D29" s="48"/>
      <c r="E29" s="49"/>
      <c r="F29" s="67"/>
      <c r="G29" s="67"/>
      <c r="H29" s="67"/>
      <c r="I29" s="67"/>
      <c r="J29" s="67"/>
      <c r="K29" s="67"/>
      <c r="M29" s="67"/>
      <c r="N29" s="67"/>
      <c r="P29" s="84"/>
      <c r="Q29" s="320"/>
    </row>
    <row r="30" spans="1:17" s="42" customFormat="1" x14ac:dyDescent="0.25">
      <c r="A30" s="45"/>
      <c r="B30" s="46"/>
      <c r="C30" s="47"/>
      <c r="D30" s="48"/>
      <c r="E30" s="49"/>
      <c r="F30" s="67"/>
      <c r="G30" s="67"/>
      <c r="H30" s="67"/>
      <c r="I30" s="67"/>
      <c r="J30" s="67"/>
      <c r="K30" s="67"/>
      <c r="M30" s="67"/>
      <c r="N30" s="67"/>
      <c r="P30" s="84"/>
      <c r="Q30" s="320"/>
    </row>
    <row r="31" spans="1:17" s="42" customFormat="1" x14ac:dyDescent="0.25">
      <c r="A31" s="45"/>
      <c r="B31" s="46"/>
      <c r="C31" s="47"/>
      <c r="D31" s="48"/>
      <c r="E31" s="49"/>
      <c r="F31" s="67"/>
      <c r="G31" s="67"/>
      <c r="H31" s="67"/>
      <c r="I31" s="67"/>
      <c r="J31" s="67"/>
      <c r="K31" s="67"/>
      <c r="M31" s="67"/>
      <c r="N31" s="67"/>
      <c r="P31" s="84"/>
      <c r="Q31" s="320"/>
    </row>
    <row r="32" spans="1:17" s="42" customFormat="1" x14ac:dyDescent="0.25">
      <c r="A32" s="45"/>
      <c r="B32" s="46"/>
      <c r="C32" s="47"/>
      <c r="D32" s="48"/>
      <c r="E32" s="49"/>
      <c r="F32" s="67"/>
      <c r="G32" s="67"/>
      <c r="H32" s="67"/>
      <c r="I32" s="67"/>
      <c r="J32" s="67"/>
      <c r="K32" s="67"/>
      <c r="M32" s="67"/>
      <c r="N32" s="67"/>
      <c r="P32" s="84"/>
      <c r="Q32" s="320"/>
    </row>
    <row r="33" spans="1:17" s="42" customFormat="1" x14ac:dyDescent="0.25">
      <c r="A33" s="45"/>
      <c r="B33" s="46"/>
      <c r="C33" s="47"/>
      <c r="D33" s="48"/>
      <c r="E33" s="49"/>
      <c r="F33" s="67"/>
      <c r="G33" s="67"/>
      <c r="H33" s="67"/>
      <c r="I33" s="67"/>
      <c r="J33" s="67"/>
      <c r="K33" s="67"/>
      <c r="M33" s="67"/>
      <c r="N33" s="67"/>
      <c r="P33" s="84"/>
      <c r="Q33" s="66"/>
    </row>
    <row r="34" spans="1:17" s="42" customFormat="1" x14ac:dyDescent="0.25">
      <c r="A34" s="45"/>
      <c r="B34" s="46"/>
      <c r="C34" s="47"/>
      <c r="D34" s="48"/>
      <c r="E34" s="49"/>
      <c r="F34" s="67"/>
      <c r="G34" s="67"/>
      <c r="H34" s="67"/>
      <c r="I34" s="67"/>
      <c r="J34" s="67"/>
      <c r="K34" s="67"/>
      <c r="M34" s="67"/>
      <c r="N34" s="67"/>
      <c r="P34" s="84"/>
    </row>
    <row r="35" spans="1:17" s="42" customFormat="1" x14ac:dyDescent="0.25">
      <c r="A35" s="45"/>
      <c r="B35" s="46"/>
      <c r="C35" s="47"/>
      <c r="D35" s="48"/>
      <c r="E35" s="49"/>
      <c r="F35" s="67"/>
      <c r="G35" s="67"/>
      <c r="H35" s="67"/>
      <c r="I35" s="67"/>
      <c r="J35" s="67"/>
      <c r="K35" s="67"/>
      <c r="M35" s="67"/>
      <c r="N35" s="67"/>
      <c r="P35" s="84"/>
    </row>
    <row r="36" spans="1:17" s="42" customFormat="1" x14ac:dyDescent="0.25">
      <c r="A36" s="45"/>
      <c r="B36" s="46"/>
      <c r="C36" s="47"/>
      <c r="D36" s="48"/>
      <c r="E36" s="49"/>
      <c r="F36" s="67"/>
      <c r="G36" s="67"/>
      <c r="H36" s="67"/>
      <c r="I36" s="67"/>
      <c r="J36" s="67"/>
      <c r="K36" s="67"/>
      <c r="M36" s="67"/>
      <c r="N36" s="67"/>
      <c r="P36" s="84"/>
    </row>
    <row r="37" spans="1:17" s="42" customFormat="1" x14ac:dyDescent="0.25">
      <c r="A37" s="45"/>
      <c r="B37" s="46"/>
      <c r="C37" s="47"/>
      <c r="D37" s="48"/>
      <c r="E37" s="49"/>
      <c r="F37" s="67"/>
      <c r="G37" s="67"/>
      <c r="H37" s="67"/>
      <c r="I37" s="67"/>
      <c r="J37" s="67"/>
      <c r="K37" s="67"/>
      <c r="M37" s="67"/>
      <c r="N37" s="67"/>
      <c r="P37" s="84"/>
    </row>
    <row r="38" spans="1:17" s="42" customFormat="1" x14ac:dyDescent="0.25">
      <c r="A38" s="45"/>
      <c r="B38" s="46"/>
      <c r="C38" s="47"/>
      <c r="D38" s="48"/>
      <c r="E38" s="49"/>
      <c r="F38" s="67"/>
      <c r="G38" s="67"/>
      <c r="H38" s="67"/>
      <c r="I38" s="67"/>
      <c r="J38" s="67"/>
      <c r="K38" s="67"/>
      <c r="M38" s="67"/>
      <c r="N38" s="67"/>
      <c r="P38" s="84"/>
    </row>
    <row r="39" spans="1:17" s="42" customFormat="1" x14ac:dyDescent="0.25">
      <c r="A39" s="45"/>
      <c r="B39" s="46"/>
      <c r="C39" s="47"/>
      <c r="D39" s="48"/>
      <c r="E39" s="49"/>
      <c r="F39" s="67"/>
      <c r="G39" s="67"/>
      <c r="H39" s="67"/>
      <c r="I39" s="67"/>
      <c r="J39" s="67"/>
      <c r="K39" s="67"/>
      <c r="M39" s="67"/>
      <c r="N39" s="67"/>
      <c r="P39" s="84"/>
    </row>
    <row r="40" spans="1:17" s="42" customFormat="1" x14ac:dyDescent="0.25">
      <c r="A40" s="45"/>
      <c r="B40" s="46"/>
      <c r="C40" s="47"/>
      <c r="D40" s="48"/>
      <c r="E40" s="49"/>
      <c r="F40" s="67"/>
      <c r="G40" s="67"/>
      <c r="H40" s="67"/>
      <c r="I40" s="67"/>
      <c r="J40" s="67"/>
      <c r="K40" s="67"/>
      <c r="M40" s="67"/>
      <c r="N40" s="67"/>
      <c r="P40" s="84"/>
    </row>
    <row r="41" spans="1:17" s="42" customFormat="1" x14ac:dyDescent="0.25">
      <c r="A41" s="45"/>
      <c r="B41" s="46"/>
      <c r="C41" s="47"/>
      <c r="D41" s="48"/>
      <c r="E41" s="49"/>
      <c r="F41" s="67"/>
      <c r="G41" s="67"/>
      <c r="H41" s="67"/>
      <c r="I41" s="67"/>
      <c r="J41" s="67"/>
      <c r="K41" s="67"/>
      <c r="M41" s="67"/>
      <c r="N41" s="67"/>
      <c r="P41" s="84"/>
    </row>
    <row r="42" spans="1:17" s="42" customFormat="1" x14ac:dyDescent="0.25">
      <c r="A42" s="45"/>
      <c r="B42" s="46"/>
      <c r="C42" s="47"/>
      <c r="D42" s="48"/>
      <c r="E42" s="49"/>
      <c r="F42" s="67"/>
      <c r="G42" s="67"/>
      <c r="H42" s="67"/>
      <c r="I42" s="67"/>
      <c r="J42" s="67"/>
      <c r="K42" s="67"/>
      <c r="M42" s="67"/>
      <c r="N42" s="67"/>
      <c r="P42" s="84"/>
    </row>
    <row r="43" spans="1:17" s="42" customFormat="1" x14ac:dyDescent="0.25">
      <c r="A43" s="45"/>
      <c r="B43" s="46"/>
      <c r="C43" s="47"/>
      <c r="D43" s="48"/>
      <c r="E43" s="49"/>
      <c r="F43" s="67"/>
      <c r="G43" s="67"/>
      <c r="H43" s="67"/>
      <c r="I43" s="67"/>
      <c r="J43" s="67"/>
      <c r="K43" s="67"/>
      <c r="M43" s="67"/>
      <c r="N43" s="67"/>
      <c r="P43" s="84"/>
    </row>
    <row r="44" spans="1:17" s="42" customFormat="1" x14ac:dyDescent="0.25">
      <c r="A44" s="45"/>
      <c r="B44" s="46"/>
      <c r="C44" s="47"/>
      <c r="D44" s="48"/>
      <c r="E44" s="49"/>
      <c r="F44" s="67"/>
      <c r="G44" s="67"/>
      <c r="H44" s="67"/>
      <c r="I44" s="67"/>
      <c r="J44" s="67"/>
      <c r="K44" s="67"/>
      <c r="M44" s="67"/>
      <c r="N44" s="67"/>
      <c r="P44" s="84"/>
    </row>
    <row r="45" spans="1:17" s="42" customFormat="1" x14ac:dyDescent="0.25">
      <c r="A45" s="45"/>
      <c r="B45" s="46"/>
      <c r="C45" s="47"/>
      <c r="D45" s="48"/>
      <c r="E45" s="49"/>
      <c r="F45" s="67"/>
      <c r="G45" s="67"/>
      <c r="H45" s="67"/>
      <c r="I45" s="67"/>
      <c r="J45" s="67"/>
      <c r="K45" s="67"/>
      <c r="M45" s="67"/>
      <c r="N45" s="67"/>
      <c r="P45" s="84"/>
    </row>
    <row r="46" spans="1:17" s="42" customFormat="1" x14ac:dyDescent="0.25">
      <c r="A46" s="45"/>
      <c r="B46" s="46"/>
      <c r="C46" s="47"/>
      <c r="D46" s="48"/>
      <c r="E46" s="49"/>
      <c r="F46" s="67"/>
      <c r="G46" s="67"/>
      <c r="H46" s="67"/>
      <c r="I46" s="67"/>
      <c r="J46" s="67"/>
      <c r="K46" s="67"/>
      <c r="M46" s="67"/>
      <c r="N46" s="67"/>
      <c r="P46" s="84"/>
    </row>
    <row r="47" spans="1:17" s="42" customFormat="1" x14ac:dyDescent="0.25">
      <c r="A47" s="45"/>
      <c r="B47" s="46"/>
      <c r="C47" s="47"/>
      <c r="D47" s="48"/>
      <c r="E47" s="49"/>
      <c r="F47" s="67"/>
      <c r="G47" s="67"/>
      <c r="H47" s="67"/>
      <c r="I47" s="67"/>
      <c r="J47" s="67"/>
      <c r="K47" s="67"/>
      <c r="M47" s="67"/>
      <c r="N47" s="67"/>
      <c r="P47" s="84"/>
    </row>
    <row r="48" spans="1:17" s="42" customFormat="1" x14ac:dyDescent="0.25">
      <c r="A48" s="45"/>
      <c r="B48" s="46"/>
      <c r="C48" s="47"/>
      <c r="D48" s="48"/>
      <c r="E48" s="49"/>
      <c r="F48" s="67"/>
      <c r="G48" s="67"/>
      <c r="H48" s="67"/>
      <c r="I48" s="67"/>
      <c r="J48" s="67"/>
      <c r="K48" s="67"/>
      <c r="M48" s="67"/>
      <c r="N48" s="67"/>
      <c r="P48" s="84"/>
    </row>
    <row r="49" spans="1:16" s="42" customFormat="1" x14ac:dyDescent="0.25">
      <c r="A49" s="45"/>
      <c r="B49" s="46"/>
      <c r="C49" s="47"/>
      <c r="D49" s="48"/>
      <c r="E49" s="49"/>
      <c r="F49" s="67"/>
      <c r="G49" s="67"/>
      <c r="H49" s="67"/>
      <c r="I49" s="67"/>
      <c r="J49" s="67"/>
      <c r="K49" s="67"/>
      <c r="M49" s="67"/>
      <c r="N49" s="67"/>
      <c r="P49" s="84"/>
    </row>
    <row r="50" spans="1:16" s="42" customFormat="1" x14ac:dyDescent="0.25">
      <c r="A50" s="45"/>
      <c r="B50" s="46"/>
      <c r="C50" s="47"/>
      <c r="D50" s="48"/>
      <c r="E50" s="49"/>
      <c r="F50" s="67"/>
      <c r="G50" s="67"/>
      <c r="H50" s="67"/>
      <c r="I50" s="67"/>
      <c r="J50" s="67"/>
      <c r="K50" s="67"/>
      <c r="M50" s="67"/>
      <c r="N50" s="67"/>
      <c r="P50" s="84"/>
    </row>
    <row r="51" spans="1:16" s="42" customFormat="1" x14ac:dyDescent="0.25">
      <c r="A51" s="45"/>
      <c r="B51" s="46"/>
      <c r="C51" s="47"/>
      <c r="D51" s="48"/>
      <c r="E51" s="49"/>
      <c r="F51" s="67"/>
      <c r="G51" s="67"/>
      <c r="H51" s="67"/>
      <c r="I51" s="67"/>
      <c r="J51" s="67"/>
      <c r="K51" s="67"/>
      <c r="M51" s="67"/>
      <c r="N51" s="67"/>
      <c r="P51" s="84"/>
    </row>
    <row r="52" spans="1:16" s="42" customFormat="1" x14ac:dyDescent="0.25">
      <c r="A52" s="45"/>
      <c r="B52" s="46"/>
      <c r="C52" s="47"/>
      <c r="D52" s="48"/>
      <c r="E52" s="49"/>
      <c r="F52" s="67"/>
      <c r="G52" s="67"/>
      <c r="H52" s="67"/>
      <c r="I52" s="67"/>
      <c r="J52" s="67"/>
      <c r="K52" s="67"/>
      <c r="M52" s="67"/>
      <c r="N52" s="67"/>
      <c r="P52" s="84"/>
    </row>
    <row r="53" spans="1:16" s="42" customFormat="1" x14ac:dyDescent="0.25">
      <c r="A53" s="45"/>
      <c r="B53" s="46"/>
      <c r="C53" s="47"/>
      <c r="D53" s="48"/>
      <c r="E53" s="49"/>
      <c r="F53" s="67"/>
      <c r="G53" s="67"/>
      <c r="H53" s="67"/>
      <c r="I53" s="67"/>
      <c r="J53" s="67"/>
      <c r="K53" s="67"/>
      <c r="M53" s="67"/>
      <c r="N53" s="67"/>
      <c r="P53" s="84"/>
    </row>
    <row r="54" spans="1:16" s="42" customFormat="1" x14ac:dyDescent="0.25">
      <c r="A54" s="45"/>
      <c r="B54" s="46"/>
      <c r="C54" s="47"/>
      <c r="D54" s="48"/>
      <c r="E54" s="49"/>
      <c r="F54" s="67"/>
      <c r="G54" s="67"/>
      <c r="H54" s="67"/>
      <c r="I54" s="67"/>
      <c r="J54" s="67"/>
      <c r="K54" s="67"/>
      <c r="M54" s="67"/>
      <c r="N54" s="67"/>
      <c r="P54" s="84"/>
    </row>
    <row r="55" spans="1:16" s="42" customFormat="1" x14ac:dyDescent="0.25">
      <c r="A55" s="45"/>
      <c r="B55" s="46"/>
      <c r="C55" s="47"/>
      <c r="D55" s="48"/>
      <c r="E55" s="49"/>
      <c r="F55" s="67"/>
      <c r="G55" s="67"/>
      <c r="H55" s="67"/>
      <c r="I55" s="67"/>
      <c r="J55" s="67"/>
      <c r="K55" s="67"/>
      <c r="M55" s="67"/>
      <c r="N55" s="67"/>
      <c r="P55" s="84"/>
    </row>
    <row r="56" spans="1:16" s="42" customFormat="1" x14ac:dyDescent="0.25">
      <c r="A56" s="45"/>
      <c r="B56" s="46"/>
      <c r="C56" s="47"/>
      <c r="D56" s="48"/>
      <c r="E56" s="49"/>
      <c r="F56" s="67"/>
      <c r="G56" s="67"/>
      <c r="H56" s="67"/>
      <c r="I56" s="67"/>
      <c r="J56" s="67"/>
      <c r="K56" s="67"/>
      <c r="M56" s="67"/>
      <c r="N56" s="67"/>
      <c r="P56" s="84"/>
    </row>
    <row r="57" spans="1:16" s="42" customFormat="1" x14ac:dyDescent="0.25">
      <c r="A57" s="45"/>
      <c r="B57" s="46"/>
      <c r="C57" s="47"/>
      <c r="D57" s="48"/>
      <c r="E57" s="49"/>
      <c r="F57" s="67"/>
      <c r="G57" s="67"/>
      <c r="H57" s="67"/>
      <c r="I57" s="67"/>
      <c r="J57" s="67"/>
      <c r="K57" s="67"/>
      <c r="M57" s="67"/>
      <c r="N57" s="67"/>
      <c r="P57" s="84"/>
    </row>
    <row r="58" spans="1:16" s="42" customFormat="1" x14ac:dyDescent="0.25">
      <c r="A58" s="45"/>
      <c r="B58" s="46"/>
      <c r="C58" s="47"/>
      <c r="D58" s="48"/>
      <c r="E58" s="49"/>
      <c r="F58" s="67"/>
      <c r="G58" s="67"/>
      <c r="H58" s="67"/>
      <c r="I58" s="67"/>
      <c r="J58" s="67"/>
      <c r="K58" s="67"/>
      <c r="M58" s="67"/>
      <c r="N58" s="67"/>
      <c r="P58" s="84"/>
    </row>
    <row r="59" spans="1:16" s="42" customFormat="1" x14ac:dyDescent="0.25">
      <c r="A59" s="45"/>
      <c r="B59" s="46"/>
      <c r="C59" s="47"/>
      <c r="D59" s="48"/>
      <c r="E59" s="49"/>
      <c r="F59" s="67"/>
      <c r="G59" s="67"/>
      <c r="H59" s="67"/>
      <c r="I59" s="67"/>
      <c r="J59" s="67"/>
      <c r="K59" s="67"/>
      <c r="M59" s="67"/>
      <c r="N59" s="67"/>
      <c r="P59" s="84"/>
    </row>
    <row r="60" spans="1:16" s="42" customFormat="1" x14ac:dyDescent="0.25">
      <c r="A60" s="45"/>
      <c r="B60" s="46"/>
      <c r="C60" s="47"/>
      <c r="D60" s="48"/>
      <c r="E60" s="49"/>
      <c r="F60" s="67"/>
      <c r="G60" s="67"/>
      <c r="H60" s="67"/>
      <c r="I60" s="67"/>
      <c r="J60" s="67"/>
      <c r="K60" s="67"/>
      <c r="M60" s="67"/>
      <c r="N60" s="67"/>
      <c r="P60" s="84"/>
    </row>
    <row r="61" spans="1:16" s="42" customFormat="1" x14ac:dyDescent="0.25">
      <c r="A61" s="45"/>
      <c r="B61" s="46"/>
      <c r="C61" s="47"/>
      <c r="D61" s="48"/>
      <c r="E61" s="49"/>
      <c r="F61" s="67"/>
      <c r="G61" s="67"/>
      <c r="H61" s="67"/>
      <c r="I61" s="67"/>
      <c r="J61" s="67"/>
      <c r="K61" s="67"/>
      <c r="M61" s="67"/>
      <c r="N61" s="67"/>
      <c r="P61" s="84"/>
    </row>
    <row r="62" spans="1:16" s="42" customFormat="1" x14ac:dyDescent="0.25">
      <c r="A62" s="45"/>
      <c r="B62" s="46"/>
      <c r="C62" s="47"/>
      <c r="D62" s="48"/>
      <c r="E62" s="49"/>
      <c r="F62" s="67"/>
      <c r="G62" s="67"/>
      <c r="H62" s="67"/>
      <c r="I62" s="67"/>
      <c r="J62" s="67"/>
      <c r="K62" s="67"/>
      <c r="M62" s="67"/>
      <c r="N62" s="67"/>
      <c r="P62" s="84"/>
    </row>
    <row r="63" spans="1:16" s="42" customFormat="1" x14ac:dyDescent="0.25">
      <c r="A63" s="45"/>
      <c r="B63" s="46"/>
      <c r="C63" s="47"/>
      <c r="D63" s="48"/>
      <c r="E63" s="49"/>
      <c r="F63" s="67"/>
      <c r="G63" s="67"/>
      <c r="H63" s="67"/>
      <c r="I63" s="67"/>
      <c r="J63" s="67"/>
      <c r="K63" s="67"/>
      <c r="M63" s="67"/>
      <c r="N63" s="67"/>
      <c r="P63" s="84"/>
    </row>
    <row r="64" spans="1:16" s="42" customFormat="1" x14ac:dyDescent="0.25">
      <c r="A64" s="45"/>
      <c r="B64" s="46"/>
      <c r="C64" s="47"/>
      <c r="D64" s="48"/>
      <c r="E64" s="49"/>
      <c r="F64" s="67"/>
      <c r="G64" s="67"/>
      <c r="H64" s="67"/>
      <c r="I64" s="67"/>
      <c r="J64" s="67"/>
      <c r="K64" s="67"/>
      <c r="M64" s="67"/>
      <c r="N64" s="67"/>
      <c r="P64" s="84"/>
    </row>
    <row r="65" spans="1:16" s="42" customFormat="1" x14ac:dyDescent="0.25">
      <c r="A65" s="45"/>
      <c r="B65" s="46"/>
      <c r="C65" s="47"/>
      <c r="D65" s="48"/>
      <c r="E65" s="49"/>
      <c r="F65" s="67"/>
      <c r="G65" s="67"/>
      <c r="H65" s="67"/>
      <c r="I65" s="67"/>
      <c r="J65" s="67"/>
      <c r="K65" s="67"/>
      <c r="M65" s="67"/>
      <c r="N65" s="67"/>
      <c r="P65" s="84"/>
    </row>
    <row r="66" spans="1:16" s="42" customFormat="1" x14ac:dyDescent="0.25">
      <c r="A66" s="45"/>
      <c r="B66" s="46"/>
      <c r="C66" s="47"/>
      <c r="D66" s="48"/>
      <c r="E66" s="49"/>
      <c r="F66" s="67"/>
      <c r="G66" s="67"/>
      <c r="H66" s="67"/>
      <c r="I66" s="67"/>
      <c r="J66" s="67"/>
      <c r="K66" s="67"/>
      <c r="M66" s="67"/>
      <c r="N66" s="67"/>
      <c r="P66" s="84"/>
    </row>
    <row r="67" spans="1:16" s="42" customFormat="1" x14ac:dyDescent="0.25">
      <c r="A67" s="45"/>
      <c r="B67" s="46"/>
      <c r="C67" s="47"/>
      <c r="D67" s="48"/>
      <c r="E67" s="49"/>
      <c r="F67" s="67"/>
      <c r="G67" s="67"/>
      <c r="H67" s="67"/>
      <c r="I67" s="67"/>
      <c r="J67" s="67"/>
      <c r="K67" s="67"/>
      <c r="M67" s="67"/>
      <c r="N67" s="67"/>
      <c r="P67" s="84"/>
    </row>
    <row r="68" spans="1:16" s="42" customFormat="1" x14ac:dyDescent="0.25">
      <c r="A68" s="45"/>
      <c r="B68" s="46"/>
      <c r="C68" s="47"/>
      <c r="D68" s="48"/>
      <c r="E68" s="49"/>
      <c r="F68" s="67"/>
      <c r="G68" s="67"/>
      <c r="H68" s="67"/>
      <c r="I68" s="67"/>
      <c r="J68" s="67"/>
      <c r="K68" s="67"/>
      <c r="M68" s="67"/>
      <c r="N68" s="67"/>
      <c r="P68" s="84"/>
    </row>
    <row r="69" spans="1:16" s="42" customFormat="1" x14ac:dyDescent="0.25">
      <c r="A69" s="45"/>
      <c r="B69" s="46"/>
      <c r="C69" s="47"/>
      <c r="D69" s="48"/>
      <c r="E69" s="49"/>
      <c r="F69" s="67"/>
      <c r="G69" s="67"/>
      <c r="H69" s="67"/>
      <c r="I69" s="67"/>
      <c r="J69" s="67"/>
      <c r="K69" s="67"/>
      <c r="M69" s="67"/>
      <c r="N69" s="67"/>
      <c r="P69" s="84"/>
    </row>
    <row r="70" spans="1:16" s="42" customFormat="1" x14ac:dyDescent="0.25">
      <c r="A70" s="45"/>
      <c r="B70" s="46"/>
      <c r="C70" s="47"/>
      <c r="D70" s="48"/>
      <c r="E70" s="49"/>
      <c r="F70" s="67"/>
      <c r="G70" s="67"/>
      <c r="H70" s="67"/>
      <c r="I70" s="67"/>
      <c r="J70" s="67"/>
      <c r="K70" s="67"/>
      <c r="M70" s="67"/>
      <c r="N70" s="67"/>
      <c r="P70" s="84"/>
    </row>
    <row r="71" spans="1:16" s="42" customFormat="1" x14ac:dyDescent="0.25">
      <c r="A71" s="45"/>
      <c r="B71" s="46"/>
      <c r="C71" s="47"/>
      <c r="D71" s="48"/>
      <c r="E71" s="49"/>
      <c r="F71" s="67"/>
      <c r="G71" s="67"/>
      <c r="H71" s="67"/>
      <c r="I71" s="67"/>
      <c r="J71" s="67"/>
      <c r="K71" s="67"/>
      <c r="M71" s="67"/>
      <c r="N71" s="67"/>
      <c r="P71" s="84"/>
    </row>
    <row r="72" spans="1:16" s="42" customFormat="1" x14ac:dyDescent="0.25">
      <c r="A72" s="45"/>
      <c r="B72" s="46"/>
      <c r="C72" s="47"/>
      <c r="D72" s="48"/>
      <c r="E72" s="49"/>
      <c r="F72" s="67"/>
      <c r="G72" s="67"/>
      <c r="H72" s="67"/>
      <c r="I72" s="67"/>
      <c r="J72" s="67"/>
      <c r="K72" s="67"/>
      <c r="M72" s="67"/>
      <c r="N72" s="67"/>
      <c r="P72" s="84"/>
    </row>
    <row r="73" spans="1:16" s="42" customFormat="1" x14ac:dyDescent="0.25">
      <c r="A73" s="45"/>
      <c r="B73" s="46"/>
      <c r="C73" s="47"/>
      <c r="D73" s="48"/>
      <c r="E73" s="49"/>
      <c r="F73" s="67"/>
      <c r="G73" s="67"/>
      <c r="H73" s="67"/>
      <c r="I73" s="67"/>
      <c r="J73" s="67"/>
      <c r="K73" s="67"/>
      <c r="M73" s="67"/>
      <c r="N73" s="67"/>
      <c r="P73" s="84"/>
    </row>
    <row r="74" spans="1:16" s="42" customFormat="1" x14ac:dyDescent="0.25">
      <c r="A74" s="45"/>
      <c r="B74" s="46"/>
      <c r="C74" s="47"/>
      <c r="D74" s="48"/>
      <c r="E74" s="49"/>
      <c r="F74" s="67"/>
      <c r="G74" s="67"/>
      <c r="H74" s="67"/>
      <c r="I74" s="67"/>
      <c r="J74" s="67"/>
      <c r="K74" s="67"/>
      <c r="M74" s="67"/>
      <c r="N74" s="67"/>
      <c r="P74" s="84"/>
    </row>
    <row r="75" spans="1:16" s="42" customFormat="1" x14ac:dyDescent="0.25">
      <c r="A75" s="45"/>
      <c r="B75" s="46"/>
      <c r="C75" s="47"/>
      <c r="D75" s="48"/>
      <c r="E75" s="49"/>
      <c r="F75" s="67"/>
      <c r="G75" s="67"/>
      <c r="H75" s="67"/>
      <c r="I75" s="67"/>
      <c r="J75" s="67"/>
      <c r="K75" s="67"/>
      <c r="M75" s="67"/>
      <c r="N75" s="67"/>
      <c r="P75" s="84"/>
    </row>
    <row r="76" spans="1:16" s="42" customFormat="1" x14ac:dyDescent="0.25">
      <c r="A76" s="45"/>
      <c r="B76" s="46"/>
      <c r="C76" s="47"/>
      <c r="D76" s="48"/>
      <c r="E76" s="49"/>
      <c r="F76" s="67"/>
      <c r="G76" s="67"/>
      <c r="H76" s="67"/>
      <c r="I76" s="67"/>
      <c r="J76" s="67"/>
      <c r="K76" s="67"/>
      <c r="M76" s="67"/>
      <c r="N76" s="67"/>
      <c r="P76" s="84"/>
    </row>
    <row r="77" spans="1:16" s="42" customFormat="1" x14ac:dyDescent="0.25">
      <c r="A77" s="45"/>
      <c r="B77" s="46"/>
      <c r="C77" s="47"/>
      <c r="D77" s="48"/>
      <c r="E77" s="49"/>
      <c r="F77" s="67"/>
      <c r="G77" s="67"/>
      <c r="H77" s="67"/>
      <c r="I77" s="67"/>
      <c r="J77" s="67"/>
      <c r="K77" s="67"/>
      <c r="M77" s="67"/>
      <c r="N77" s="67"/>
      <c r="P77" s="84"/>
    </row>
    <row r="78" spans="1:16" s="42" customFormat="1" x14ac:dyDescent="0.25">
      <c r="A78" s="45"/>
      <c r="B78" s="46"/>
      <c r="C78" s="47"/>
      <c r="D78" s="48"/>
      <c r="E78" s="49"/>
      <c r="F78" s="67"/>
      <c r="G78" s="67"/>
      <c r="H78" s="67"/>
      <c r="I78" s="67"/>
      <c r="J78" s="67"/>
      <c r="K78" s="67"/>
      <c r="M78" s="67"/>
      <c r="N78" s="67"/>
      <c r="P78" s="84"/>
    </row>
    <row r="79" spans="1:16" s="42" customFormat="1" x14ac:dyDescent="0.25">
      <c r="A79" s="45"/>
      <c r="B79" s="46"/>
      <c r="C79" s="47"/>
      <c r="D79" s="48"/>
      <c r="E79" s="49"/>
      <c r="F79" s="67"/>
      <c r="G79" s="67"/>
      <c r="H79" s="67"/>
      <c r="I79" s="67"/>
      <c r="J79" s="67"/>
      <c r="K79" s="67"/>
      <c r="M79" s="67"/>
      <c r="N79" s="67"/>
      <c r="P79" s="84"/>
    </row>
    <row r="80" spans="1:16" s="42" customFormat="1" x14ac:dyDescent="0.25">
      <c r="A80" s="45"/>
      <c r="B80" s="46"/>
      <c r="C80" s="47"/>
      <c r="D80" s="48"/>
      <c r="E80" s="49"/>
      <c r="F80" s="67"/>
      <c r="G80" s="67"/>
      <c r="H80" s="67"/>
      <c r="I80" s="67"/>
      <c r="J80" s="67"/>
      <c r="K80" s="67"/>
      <c r="M80" s="67"/>
      <c r="N80" s="67"/>
      <c r="P80" s="84"/>
    </row>
    <row r="81" spans="1:16" s="42" customFormat="1" x14ac:dyDescent="0.25">
      <c r="A81" s="45"/>
      <c r="B81" s="46"/>
      <c r="C81" s="47"/>
      <c r="D81" s="48"/>
      <c r="E81" s="49"/>
      <c r="F81" s="67"/>
      <c r="G81" s="67"/>
      <c r="H81" s="67"/>
      <c r="I81" s="67"/>
      <c r="J81" s="67"/>
      <c r="K81" s="67"/>
      <c r="M81" s="67"/>
      <c r="N81" s="67"/>
      <c r="P81" s="84"/>
    </row>
    <row r="82" spans="1:16" s="42" customFormat="1" x14ac:dyDescent="0.25">
      <c r="A82" s="45"/>
      <c r="B82" s="46"/>
      <c r="C82" s="47"/>
      <c r="D82" s="48"/>
      <c r="E82" s="49"/>
      <c r="F82" s="67"/>
      <c r="G82" s="67"/>
      <c r="H82" s="67"/>
      <c r="I82" s="67"/>
      <c r="J82" s="67"/>
      <c r="K82" s="67"/>
      <c r="M82" s="67"/>
      <c r="N82" s="67"/>
      <c r="P82" s="84"/>
    </row>
    <row r="83" spans="1:16" s="42" customFormat="1" x14ac:dyDescent="0.25">
      <c r="A83" s="45"/>
      <c r="B83" s="46"/>
      <c r="C83" s="47"/>
      <c r="D83" s="48"/>
      <c r="E83" s="49"/>
      <c r="F83" s="67"/>
      <c r="G83" s="67"/>
      <c r="H83" s="67"/>
      <c r="I83" s="67"/>
      <c r="J83" s="67"/>
      <c r="K83" s="67"/>
      <c r="M83" s="67"/>
      <c r="N83" s="67"/>
      <c r="P83" s="84"/>
    </row>
    <row r="84" spans="1:16" s="42" customFormat="1" x14ac:dyDescent="0.25">
      <c r="A84" s="45"/>
      <c r="B84" s="46"/>
      <c r="C84" s="47"/>
      <c r="D84" s="48"/>
      <c r="E84" s="49"/>
      <c r="F84" s="67"/>
      <c r="G84" s="67"/>
      <c r="H84" s="67"/>
      <c r="I84" s="67"/>
      <c r="J84" s="67"/>
      <c r="K84" s="67"/>
      <c r="M84" s="67"/>
      <c r="N84" s="67"/>
      <c r="P84" s="84"/>
    </row>
    <row r="85" spans="1:16" s="42" customFormat="1" x14ac:dyDescent="0.25">
      <c r="A85" s="45"/>
      <c r="B85" s="46"/>
      <c r="C85" s="47"/>
      <c r="D85" s="48"/>
      <c r="E85" s="49"/>
      <c r="F85" s="67"/>
      <c r="G85" s="67"/>
      <c r="H85" s="67"/>
      <c r="I85" s="67"/>
      <c r="J85" s="67"/>
      <c r="K85" s="67"/>
      <c r="M85" s="67"/>
      <c r="N85" s="67"/>
      <c r="P85" s="84"/>
    </row>
    <row r="86" spans="1:16" s="42" customFormat="1" x14ac:dyDescent="0.25">
      <c r="A86" s="45"/>
      <c r="B86" s="46"/>
      <c r="C86" s="47"/>
      <c r="D86" s="48"/>
      <c r="E86" s="49"/>
      <c r="F86" s="67"/>
      <c r="G86" s="67"/>
      <c r="H86" s="67"/>
      <c r="I86" s="67"/>
      <c r="J86" s="67"/>
      <c r="K86" s="67"/>
      <c r="M86" s="67"/>
      <c r="N86" s="67"/>
      <c r="P86" s="84"/>
    </row>
    <row r="87" spans="1:16" s="42" customFormat="1" x14ac:dyDescent="0.25">
      <c r="A87" s="45"/>
      <c r="B87" s="46"/>
      <c r="C87" s="47"/>
      <c r="D87" s="48"/>
      <c r="E87" s="49"/>
      <c r="F87" s="67"/>
      <c r="G87" s="67"/>
      <c r="H87" s="67"/>
      <c r="I87" s="67"/>
      <c r="J87" s="67"/>
      <c r="K87" s="67"/>
      <c r="M87" s="67"/>
      <c r="N87" s="67"/>
      <c r="P87" s="84"/>
    </row>
    <row r="88" spans="1:16" s="42" customFormat="1" x14ac:dyDescent="0.25">
      <c r="A88" s="45"/>
      <c r="B88" s="46"/>
      <c r="C88" s="47"/>
      <c r="D88" s="48"/>
      <c r="E88" s="49"/>
      <c r="F88" s="67"/>
      <c r="G88" s="67"/>
      <c r="H88" s="67"/>
      <c r="I88" s="67"/>
      <c r="J88" s="67"/>
      <c r="K88" s="67"/>
      <c r="M88" s="67"/>
      <c r="N88" s="67"/>
      <c r="P88" s="84"/>
    </row>
    <row r="89" spans="1:16" s="42" customFormat="1" x14ac:dyDescent="0.25">
      <c r="A89" s="45"/>
      <c r="B89" s="46"/>
      <c r="C89" s="47"/>
      <c r="D89" s="48"/>
      <c r="E89" s="49"/>
      <c r="F89" s="67"/>
      <c r="G89" s="67"/>
      <c r="H89" s="67"/>
      <c r="I89" s="67"/>
      <c r="J89" s="67"/>
      <c r="K89" s="67"/>
      <c r="M89" s="67"/>
      <c r="N89" s="67"/>
      <c r="P89" s="84"/>
    </row>
    <row r="90" spans="1:16" s="42" customFormat="1" x14ac:dyDescent="0.25">
      <c r="A90" s="45"/>
      <c r="B90" s="46"/>
      <c r="C90" s="47"/>
      <c r="D90" s="48"/>
      <c r="E90" s="49"/>
      <c r="F90" s="67"/>
      <c r="G90" s="67"/>
      <c r="H90" s="67"/>
      <c r="I90" s="67"/>
      <c r="J90" s="67"/>
      <c r="K90" s="67"/>
      <c r="M90" s="67"/>
      <c r="N90" s="67"/>
      <c r="P90" s="84"/>
    </row>
    <row r="91" spans="1:16" s="42" customFormat="1" x14ac:dyDescent="0.25">
      <c r="A91" s="45"/>
      <c r="B91" s="46"/>
      <c r="C91" s="47"/>
      <c r="D91" s="48"/>
      <c r="E91" s="49"/>
      <c r="F91" s="67"/>
      <c r="G91" s="67"/>
      <c r="H91" s="67"/>
      <c r="I91" s="67"/>
      <c r="J91" s="67"/>
      <c r="K91" s="67"/>
      <c r="M91" s="67"/>
      <c r="N91" s="67"/>
      <c r="P91" s="84"/>
    </row>
    <row r="92" spans="1:16" s="42" customFormat="1" x14ac:dyDescent="0.25">
      <c r="A92" s="45"/>
      <c r="B92" s="46"/>
      <c r="C92" s="47"/>
      <c r="D92" s="48"/>
      <c r="E92" s="49"/>
      <c r="F92" s="67"/>
      <c r="G92" s="67"/>
      <c r="H92" s="67"/>
      <c r="I92" s="67"/>
      <c r="J92" s="67"/>
      <c r="K92" s="67"/>
      <c r="M92" s="67"/>
      <c r="N92" s="67"/>
      <c r="P92" s="84"/>
    </row>
    <row r="93" spans="1:16" s="42" customFormat="1" x14ac:dyDescent="0.25">
      <c r="A93" s="45"/>
      <c r="B93" s="46"/>
      <c r="C93" s="47"/>
      <c r="D93" s="48"/>
      <c r="E93" s="49"/>
      <c r="F93" s="67"/>
      <c r="G93" s="67"/>
      <c r="H93" s="67"/>
      <c r="I93" s="67"/>
      <c r="J93" s="67"/>
      <c r="K93" s="67"/>
      <c r="M93" s="67"/>
      <c r="N93" s="67"/>
      <c r="P93" s="84"/>
    </row>
    <row r="94" spans="1:16" s="42" customFormat="1" x14ac:dyDescent="0.25">
      <c r="A94" s="45"/>
      <c r="B94" s="46"/>
      <c r="C94" s="47"/>
      <c r="D94" s="48"/>
      <c r="E94" s="49"/>
      <c r="F94" s="67"/>
      <c r="G94" s="67"/>
      <c r="H94" s="67"/>
      <c r="I94" s="67"/>
      <c r="J94" s="67"/>
      <c r="K94" s="67"/>
      <c r="M94" s="67"/>
      <c r="N94" s="67"/>
      <c r="P94" s="84"/>
    </row>
    <row r="95" spans="1:16" s="42" customFormat="1" x14ac:dyDescent="0.25">
      <c r="A95" s="45"/>
      <c r="B95" s="46"/>
      <c r="C95" s="47"/>
      <c r="D95" s="48"/>
      <c r="E95" s="49"/>
      <c r="F95" s="67"/>
      <c r="G95" s="67"/>
      <c r="H95" s="67"/>
      <c r="I95" s="67"/>
      <c r="J95" s="67"/>
      <c r="K95" s="67"/>
      <c r="M95" s="67"/>
      <c r="N95" s="67"/>
      <c r="P95" s="84"/>
    </row>
    <row r="96" spans="1:16" s="42" customFormat="1" x14ac:dyDescent="0.25">
      <c r="A96" s="45"/>
      <c r="B96" s="46"/>
      <c r="C96" s="47"/>
      <c r="D96" s="48"/>
      <c r="E96" s="49"/>
      <c r="F96" s="67"/>
      <c r="G96" s="67"/>
      <c r="H96" s="67"/>
      <c r="I96" s="67"/>
      <c r="J96" s="67"/>
      <c r="K96" s="67"/>
      <c r="M96" s="67"/>
      <c r="N96" s="67"/>
      <c r="P96" s="84"/>
    </row>
    <row r="97" spans="1:16" s="42" customFormat="1" x14ac:dyDescent="0.25">
      <c r="A97" s="45"/>
      <c r="B97" s="46"/>
      <c r="C97" s="47"/>
      <c r="D97" s="48"/>
      <c r="E97" s="49"/>
      <c r="F97" s="67"/>
      <c r="G97" s="67"/>
      <c r="H97" s="67"/>
      <c r="I97" s="67"/>
      <c r="J97" s="67"/>
      <c r="K97" s="67"/>
      <c r="M97" s="67"/>
      <c r="N97" s="67"/>
      <c r="P97" s="84"/>
    </row>
    <row r="98" spans="1:16" s="42" customFormat="1" x14ac:dyDescent="0.25">
      <c r="A98" s="45"/>
      <c r="B98" s="46"/>
      <c r="C98" s="47"/>
      <c r="D98" s="48"/>
      <c r="E98" s="49"/>
      <c r="F98" s="67"/>
      <c r="G98" s="67"/>
      <c r="H98" s="67"/>
      <c r="I98" s="67"/>
      <c r="J98" s="67"/>
      <c r="K98" s="67"/>
      <c r="M98" s="67"/>
      <c r="N98" s="67"/>
      <c r="P98" s="84"/>
    </row>
  </sheetData>
  <sheetProtection algorithmName="SHA-512" hashValue="+QSCnYUDqLRMBLODcwfjSfXm5MUYBUYgZCLlWF1ypIXT1Sq3+7xzXwQ76qx1DIRH6OiN5Yxgg7d6+fKQe40A/w==" saltValue="T6L9A5OR1VdYI3a4uCaoFA==" spinCount="100000" sheet="1" formatCells="0" formatColumns="0" formatRows="0"/>
  <mergeCells count="5">
    <mergeCell ref="F6:M6"/>
    <mergeCell ref="F3:M3"/>
    <mergeCell ref="F13:M13"/>
    <mergeCell ref="F21:M21"/>
    <mergeCell ref="F1:M1"/>
  </mergeCells>
  <conditionalFormatting sqref="D3">
    <cfRule type="dataBar" priority="94">
      <dataBar>
        <cfvo type="num" val="0.1"/>
        <cfvo type="num" val="1"/>
        <color theme="9" tint="0.39997558519241921"/>
      </dataBar>
      <extLst>
        <ext xmlns:x14="http://schemas.microsoft.com/office/spreadsheetml/2009/9/main" uri="{B025F937-C7B1-47D3-B67F-A62EFF666E3E}">
          <x14:id>{05D14BD3-3B2D-41E9-A32A-2DE34831EFA7}</x14:id>
        </ext>
      </extLst>
    </cfRule>
  </conditionalFormatting>
  <conditionalFormatting sqref="D7">
    <cfRule type="dataBar" priority="11">
      <dataBar>
        <cfvo type="num" val="0.1"/>
        <cfvo type="num" val="1"/>
        <color theme="9" tint="0.39997558519241921"/>
      </dataBar>
      <extLst>
        <ext xmlns:x14="http://schemas.microsoft.com/office/spreadsheetml/2009/9/main" uri="{B025F937-C7B1-47D3-B67F-A62EFF666E3E}">
          <x14:id>{D5062B5B-C503-4471-A441-43061FC83602}</x14:id>
        </ext>
      </extLst>
    </cfRule>
  </conditionalFormatting>
  <conditionalFormatting sqref="D8:D11">
    <cfRule type="expression" dxfId="30" priority="86">
      <formula>AND(A8&lt;&gt;1,ISNUMBER(B8),OR(ISNUMBER(C8),C8="PG"))</formula>
    </cfRule>
  </conditionalFormatting>
  <conditionalFormatting sqref="D14">
    <cfRule type="dataBar" priority="9">
      <dataBar>
        <cfvo type="num" val="0.1"/>
        <cfvo type="num" val="1"/>
        <color theme="9" tint="0.39997558519241921"/>
      </dataBar>
      <extLst>
        <ext xmlns:x14="http://schemas.microsoft.com/office/spreadsheetml/2009/9/main" uri="{B025F937-C7B1-47D3-B67F-A62EFF666E3E}">
          <x14:id>{085B9F02-F975-45D7-8FAB-F1DEF9C4424B}</x14:id>
        </ext>
      </extLst>
    </cfRule>
  </conditionalFormatting>
  <conditionalFormatting sqref="D15:D19">
    <cfRule type="expression" dxfId="29" priority="2">
      <formula>AND(A15&lt;&gt;1,ISNUMBER(B15),OR(ISNUMBER(C15),C15="PG"))</formula>
    </cfRule>
  </conditionalFormatting>
  <conditionalFormatting sqref="D22">
    <cfRule type="dataBar" priority="8">
      <dataBar>
        <cfvo type="num" val="0.1"/>
        <cfvo type="num" val="1"/>
        <color theme="9" tint="0.39997558519241921"/>
      </dataBar>
      <extLst>
        <ext xmlns:x14="http://schemas.microsoft.com/office/spreadsheetml/2009/9/main" uri="{B025F937-C7B1-47D3-B67F-A62EFF666E3E}">
          <x14:id>{4776752B-22BA-4286-8731-DDA95BAFF75A}</x14:id>
        </ext>
      </extLst>
    </cfRule>
  </conditionalFormatting>
  <conditionalFormatting sqref="D23:D26">
    <cfRule type="expression" dxfId="28" priority="1">
      <formula>AND(A23&lt;&gt;1,ISNUMBER(B23),OR(ISNUMBER(C23),C23="PG"))</formula>
    </cfRule>
  </conditionalFormatting>
  <dataValidations count="2">
    <dataValidation type="list" allowBlank="1" showInputMessage="1" showErrorMessage="1" error="Opção inválida!" sqref="F8:H11 F15:H19 J23:L26 J8:L11 J15:L19 F23:H26" xr:uid="{B8E71589-A91E-498B-AADB-B338ACB65538}">
      <formula1>"0,1,2,3,4"</formula1>
    </dataValidation>
    <dataValidation type="list" allowBlank="1" showErrorMessage="1" error="Opção inválida! Ou 0 ou 1." sqref="I15:I19 I8:I11 M15:N19 M8:N11 M23:N26 I23:I26" xr:uid="{A1FC9238-F9F8-4363-B7D0-8BAFE595E648}">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05D14BD3-3B2D-41E9-A32A-2DE34831EFA7}">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D5062B5B-C503-4471-A441-43061FC83602}">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085B9F02-F975-45D7-8FAB-F1DEF9C4424B}">
            <x14:dataBar minLength="0" maxLength="100" gradient="0">
              <x14:cfvo type="num">
                <xm:f>0.1</xm:f>
              </x14:cfvo>
              <x14:cfvo type="num">
                <xm:f>1</xm:f>
              </x14:cfvo>
              <x14:negativeFillColor rgb="FFFF0000"/>
              <x14:axisColor rgb="FF000000"/>
            </x14:dataBar>
          </x14:cfRule>
          <xm:sqref>D14</xm:sqref>
        </x14:conditionalFormatting>
        <x14:conditionalFormatting xmlns:xm="http://schemas.microsoft.com/office/excel/2006/main">
          <x14:cfRule type="dataBar" id="{4776752B-22BA-4286-8731-DDA95BAFF75A}">
            <x14:dataBar minLength="0" maxLength="100" gradient="0">
              <x14:cfvo type="num">
                <xm:f>0.1</xm:f>
              </x14:cfvo>
              <x14:cfvo type="num">
                <xm:f>1</xm:f>
              </x14:cfvo>
              <x14:negativeFillColor rgb="FFFF0000"/>
              <x14:axisColor rgb="FF000000"/>
            </x14:dataBar>
          </x14:cfRule>
          <xm:sqref>D22</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ilha9"/>
  <dimension ref="A1:FS105"/>
  <sheetViews>
    <sheetView zoomScaleNormal="100" workbookViewId="0">
      <pane xSplit="3" ySplit="8" topLeftCell="D9" activePane="bottomRight" state="frozen"/>
      <selection pane="topRight" activeCell="D1" sqref="D1"/>
      <selection pane="bottomLeft" activeCell="A9" sqref="A9"/>
      <selection pane="bottomRight" activeCell="M40" sqref="M40"/>
    </sheetView>
  </sheetViews>
  <sheetFormatPr defaultColWidth="8.85546875" defaultRowHeight="15" x14ac:dyDescent="0.25"/>
  <cols>
    <col min="1" max="1" width="1.85546875" customWidth="1"/>
    <col min="2" max="2" width="8.28515625" style="217" customWidth="1"/>
    <col min="3" max="3" width="8.85546875" style="217" customWidth="1"/>
    <col min="4" max="4" width="30.140625" customWidth="1"/>
    <col min="5" max="5" width="4.140625" customWidth="1"/>
    <col min="6" max="6" width="1.5703125" customWidth="1"/>
    <col min="7" max="7" width="4.28515625" customWidth="1"/>
    <col min="8" max="8" width="4.42578125" customWidth="1"/>
    <col min="9" max="9" width="1.7109375" customWidth="1"/>
    <col min="10" max="10" width="3.85546875" customWidth="1"/>
    <col min="11" max="11" width="3.7109375" customWidth="1"/>
    <col min="12" max="12" width="14.5703125" customWidth="1"/>
    <col min="13" max="13" width="5" customWidth="1"/>
    <col min="14" max="14" width="5.28515625" customWidth="1"/>
    <col min="15" max="15" width="1.85546875" customWidth="1"/>
    <col min="16" max="16" width="4.140625" customWidth="1"/>
    <col min="17" max="17" width="3.7109375" customWidth="1"/>
    <col min="18" max="18" width="13.5703125" customWidth="1"/>
    <col min="19" max="19" width="5" customWidth="1"/>
    <col min="20" max="20" width="13.5703125" customWidth="1"/>
    <col min="21" max="21" width="1.7109375" customWidth="1"/>
    <col min="22" max="22" width="4.28515625" customWidth="1"/>
    <col min="23" max="23" width="12.7109375" customWidth="1"/>
    <col min="24" max="24" width="1.7109375" customWidth="1"/>
    <col min="25" max="25" width="6.42578125" customWidth="1"/>
    <col min="26" max="26" width="1.28515625" customWidth="1"/>
    <col min="27" max="27" width="7.28515625" style="42" customWidth="1"/>
    <col min="28" max="31" width="10.42578125" style="42" customWidth="1"/>
    <col min="32" max="32" width="27.5703125" style="42" customWidth="1"/>
    <col min="33" max="33" width="11.85546875" style="42" customWidth="1"/>
    <col min="34" max="34" width="2.140625" style="42" customWidth="1"/>
    <col min="35" max="175" width="8.85546875" style="42"/>
  </cols>
  <sheetData>
    <row r="1" spans="1:175" ht="15.6" customHeight="1" x14ac:dyDescent="0.25">
      <c r="A1" s="6"/>
      <c r="B1" s="228"/>
      <c r="C1" s="173" t="str">
        <f>Capa!A1</f>
        <v>MEGplan MEGIA 2025</v>
      </c>
      <c r="D1" s="176"/>
      <c r="E1" s="311" t="s">
        <v>105</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50000000000001" customHeight="1" x14ac:dyDescent="0.25">
      <c r="A2" s="6"/>
      <c r="B2" s="284" t="str">
        <f>CONCATENATE("Item ",'Quadro Geral'!B31)</f>
        <v>Item 8.1 Econômico-financeiros</v>
      </c>
      <c r="C2" s="284"/>
      <c r="D2" s="285"/>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35" customHeight="1" x14ac:dyDescent="0.3">
      <c r="A3" s="6"/>
      <c r="B3" s="6"/>
      <c r="C3" s="6"/>
      <c r="D3" s="6"/>
      <c r="E3" s="229"/>
      <c r="F3" s="6"/>
      <c r="G3" s="373" t="s">
        <v>68</v>
      </c>
      <c r="H3" s="373"/>
      <c r="I3" s="373"/>
      <c r="J3" s="373"/>
      <c r="K3" s="373"/>
      <c r="L3" s="373"/>
      <c r="M3" s="373"/>
      <c r="N3" s="373"/>
      <c r="O3" s="373"/>
      <c r="P3" s="373"/>
      <c r="Q3" s="373"/>
      <c r="R3" s="373"/>
      <c r="S3" s="373"/>
      <c r="T3" s="373"/>
      <c r="U3" s="373"/>
      <c r="V3" s="373"/>
      <c r="W3" s="373"/>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35">
      <c r="A4" s="202"/>
      <c r="B4" s="372">
        <f>IF(COUNTIF($D8:$D39,"*")&gt;0,(COUNTIFS($D8:$D39,"*",$F8:$F39,"1",V8:V39,"&gt;=0")+COUNTIFS($D8:$D39,"*",$F8:$F39,"&lt;&gt;1",E8:E39,"*"))/COUNTIF($D8:$D39,"*"),0)</f>
        <v>1</v>
      </c>
      <c r="C4" s="372"/>
      <c r="D4" s="372"/>
      <c r="E4" s="229"/>
      <c r="F4" s="6"/>
      <c r="G4" s="374" t="s">
        <v>71</v>
      </c>
      <c r="H4" s="375"/>
      <c r="I4" s="182"/>
      <c r="J4" s="376" t="s">
        <v>72</v>
      </c>
      <c r="K4" s="376"/>
      <c r="L4" s="376"/>
      <c r="M4" s="376"/>
      <c r="N4" s="376"/>
      <c r="O4" s="182"/>
      <c r="P4" s="376" t="s">
        <v>73</v>
      </c>
      <c r="Q4" s="376"/>
      <c r="R4" s="376"/>
      <c r="S4" s="376"/>
      <c r="T4" s="376"/>
      <c r="U4" s="180"/>
      <c r="V4" s="377" t="s">
        <v>74</v>
      </c>
      <c r="W4" s="378"/>
      <c r="X4" s="180"/>
      <c r="Y4" s="180"/>
      <c r="Z4" s="180"/>
      <c r="AA4" s="366" t="s">
        <v>94</v>
      </c>
      <c r="AB4" s="367"/>
      <c r="AC4" s="367"/>
      <c r="AD4" s="367"/>
      <c r="AE4" s="367"/>
      <c r="AF4" s="367"/>
      <c r="AG4" s="368"/>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7.7" customHeight="1" x14ac:dyDescent="0.2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35" customHeight="1" x14ac:dyDescent="0.35">
      <c r="A6" s="181"/>
      <c r="B6" s="230" t="s">
        <v>69</v>
      </c>
      <c r="C6" s="231" t="s">
        <v>103</v>
      </c>
      <c r="D6" s="275" t="s">
        <v>70</v>
      </c>
      <c r="E6" s="276" t="s">
        <v>90</v>
      </c>
      <c r="F6" s="182"/>
      <c r="G6" s="236" t="s">
        <v>99</v>
      </c>
      <c r="H6" s="237" t="s">
        <v>91</v>
      </c>
      <c r="I6" s="182"/>
      <c r="J6" s="236" t="s">
        <v>97</v>
      </c>
      <c r="K6" s="237" t="s">
        <v>96</v>
      </c>
      <c r="L6" s="238" t="s">
        <v>75</v>
      </c>
      <c r="M6" s="236" t="s">
        <v>76</v>
      </c>
      <c r="N6" s="236" t="s">
        <v>77</v>
      </c>
      <c r="O6" s="182"/>
      <c r="P6" s="236" t="s">
        <v>98</v>
      </c>
      <c r="Q6" s="237" t="s">
        <v>92</v>
      </c>
      <c r="R6" s="238" t="s">
        <v>78</v>
      </c>
      <c r="S6" s="236" t="s">
        <v>79</v>
      </c>
      <c r="T6" s="238" t="s">
        <v>80</v>
      </c>
      <c r="U6" s="186"/>
      <c r="V6" s="237" t="s">
        <v>93</v>
      </c>
      <c r="W6" s="238" t="s">
        <v>81</v>
      </c>
      <c r="X6" s="186"/>
      <c r="Y6" s="239" t="s">
        <v>95</v>
      </c>
      <c r="Z6" s="186"/>
      <c r="AA6" s="249" t="s">
        <v>82</v>
      </c>
      <c r="AB6" s="250" t="s">
        <v>84</v>
      </c>
      <c r="AC6" s="250" t="s">
        <v>83</v>
      </c>
      <c r="AD6" s="250" t="s">
        <v>85</v>
      </c>
      <c r="AE6" s="250" t="s">
        <v>86</v>
      </c>
      <c r="AF6" s="250" t="s">
        <v>87</v>
      </c>
      <c r="AG6" s="251" t="s">
        <v>88</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22.5" customHeight="1" x14ac:dyDescent="0.25">
      <c r="A9" s="202">
        <v>8</v>
      </c>
      <c r="B9" s="221"/>
      <c r="C9" s="219"/>
      <c r="D9" s="203" t="s">
        <v>173</v>
      </c>
      <c r="E9" s="41" t="s">
        <v>44</v>
      </c>
      <c r="F9" s="225">
        <f>IF(OR(ISNUMBER(SEARCH("N",$E9)),ISNUMBER(SEARCH("E",$E9))),1,"")</f>
        <v>1</v>
      </c>
      <c r="G9" s="41" t="s">
        <v>43</v>
      </c>
      <c r="H9" s="41">
        <v>2</v>
      </c>
      <c r="I9" s="241">
        <f>IF(G9="S",IF(H9=3,1,IF(H9=2,0.7,IF(H9=1,0.3,0))),"")</f>
        <v>0.7</v>
      </c>
      <c r="J9" s="41" t="s">
        <v>43</v>
      </c>
      <c r="K9" s="41">
        <v>2</v>
      </c>
      <c r="L9" s="41" t="s">
        <v>179</v>
      </c>
      <c r="M9" s="41" t="s">
        <v>180</v>
      </c>
      <c r="N9" s="41"/>
      <c r="O9" s="241">
        <f>IF(AND($F9=1,J9="S"),IF(K9=3,1,IF(K9=2,0.6,IF(K9=1,0.3,0))),"")</f>
        <v>0.6</v>
      </c>
      <c r="P9" s="41" t="s">
        <v>43</v>
      </c>
      <c r="Q9" s="41">
        <v>3</v>
      </c>
      <c r="R9" s="41" t="s">
        <v>188</v>
      </c>
      <c r="S9" s="41" t="s">
        <v>181</v>
      </c>
      <c r="T9" s="41" t="s">
        <v>182</v>
      </c>
      <c r="U9" s="241">
        <f>IF(AND($F9=1,P9="S"),IF(Q9=3,1,IF(Q9=2,0.6,IF(Q9=1,0.3,0))),"")</f>
        <v>1</v>
      </c>
      <c r="V9" s="240">
        <v>2</v>
      </c>
      <c r="W9" s="240" t="s">
        <v>183</v>
      </c>
      <c r="X9" s="241">
        <f>IF($F9=1,IF(V9=3,1,IF(V9=2,0.6,IF(V9=1,0.3,0))),"")</f>
        <v>0.6</v>
      </c>
      <c r="Y9" s="277">
        <f>IF(AND(A9=8,NOT(ISBLANK(D9))),IF(OR(ISNUMBER(I9),ISNUMBER(O9),ISNUMBER(U9),ISNUMBER(X9)),AVERAGE(I9,O9,U9,X9),0),"")</f>
        <v>0.72499999999999998</v>
      </c>
      <c r="Z9" s="200"/>
      <c r="AA9" s="205"/>
      <c r="AB9" s="55"/>
      <c r="AC9" s="205"/>
      <c r="AD9" s="205"/>
      <c r="AE9" s="205"/>
      <c r="AF9" s="205"/>
      <c r="AG9" s="206"/>
      <c r="AH9" s="44"/>
    </row>
    <row r="10" spans="1:175" ht="20.65" customHeight="1" x14ac:dyDescent="0.25">
      <c r="A10" s="202">
        <v>8</v>
      </c>
      <c r="B10" s="221"/>
      <c r="C10" s="219"/>
      <c r="D10" s="203" t="s">
        <v>174</v>
      </c>
      <c r="E10" s="41" t="s">
        <v>177</v>
      </c>
      <c r="F10" s="225">
        <f t="shared" ref="F10:F38" si="0">IF(OR(ISNUMBER(SEARCH("N",$E10)),ISNUMBER(SEARCH("E",$E10))),1,"")</f>
        <v>1</v>
      </c>
      <c r="G10" s="41" t="s">
        <v>43</v>
      </c>
      <c r="H10" s="41">
        <v>2</v>
      </c>
      <c r="I10" s="241">
        <f t="shared" ref="I10:I38" si="1">IF(G10="S",IF(H10=3,1,IF(H10=2,0.7,IF(H10=1,0.3,0))),"")</f>
        <v>0.7</v>
      </c>
      <c r="J10" s="41" t="s">
        <v>43</v>
      </c>
      <c r="K10" s="41">
        <v>3</v>
      </c>
      <c r="L10" s="41" t="s">
        <v>187</v>
      </c>
      <c r="M10" s="41" t="s">
        <v>43</v>
      </c>
      <c r="N10" s="41" t="s">
        <v>44</v>
      </c>
      <c r="O10" s="241">
        <f t="shared" ref="O10:O43" si="2">IF(AND($F10=1,J10="S"),IF(K10=3,1,IF(K10=2,0.6,IF(K10=1,0.3,0))),"")</f>
        <v>1</v>
      </c>
      <c r="P10" s="41" t="s">
        <v>43</v>
      </c>
      <c r="Q10" s="41">
        <v>2</v>
      </c>
      <c r="R10" s="41" t="s">
        <v>188</v>
      </c>
      <c r="S10" s="41" t="s">
        <v>189</v>
      </c>
      <c r="T10" s="41" t="s">
        <v>190</v>
      </c>
      <c r="U10" s="241">
        <f t="shared" ref="U10:U39" si="3">IF(AND($F10=1,P10="S"),IF(Q10=3,1,IF(Q10=2,0.6,IF(Q10=1,0.3,0))),"")</f>
        <v>0.6</v>
      </c>
      <c r="V10" s="240">
        <v>2</v>
      </c>
      <c r="W10" s="240" t="s">
        <v>184</v>
      </c>
      <c r="X10" s="241">
        <f t="shared" ref="X10:X39" si="4">IF($F10=1,IF(V10=3,1,IF(V10=2,0.6,IF(V10=1,0.3,0))),"")</f>
        <v>0.6</v>
      </c>
      <c r="Y10" s="277">
        <f t="shared" ref="Y10:Y38" si="5">IF(AND(A10=8,NOT(ISBLANK(D10))),IF(OR(ISNUMBER(I10),ISNUMBER(O10),ISNUMBER(U10),ISNUMBER(X10)),AVERAGE(I10,O10,U10,X10),0),"")</f>
        <v>0.72499999999999998</v>
      </c>
      <c r="Z10" s="200"/>
      <c r="AA10" s="205"/>
      <c r="AB10" s="55"/>
      <c r="AC10" s="205"/>
      <c r="AD10" s="205"/>
      <c r="AE10" s="205"/>
      <c r="AF10" s="205"/>
      <c r="AG10" s="206"/>
      <c r="AH10" s="44"/>
    </row>
    <row r="11" spans="1:175" ht="18.95" customHeight="1" x14ac:dyDescent="0.25">
      <c r="A11" s="202">
        <v>8</v>
      </c>
      <c r="B11" s="221"/>
      <c r="C11" s="219"/>
      <c r="D11" s="203" t="s">
        <v>175</v>
      </c>
      <c r="E11" s="41" t="s">
        <v>177</v>
      </c>
      <c r="F11" s="225">
        <f t="shared" si="0"/>
        <v>1</v>
      </c>
      <c r="G11" s="41" t="s">
        <v>43</v>
      </c>
      <c r="H11" s="41">
        <v>3</v>
      </c>
      <c r="I11" s="241">
        <f t="shared" si="1"/>
        <v>1</v>
      </c>
      <c r="J11" s="41" t="s">
        <v>44</v>
      </c>
      <c r="K11" s="41"/>
      <c r="L11" s="41"/>
      <c r="M11" s="41"/>
      <c r="N11" s="41"/>
      <c r="O11" s="241" t="str">
        <f t="shared" si="2"/>
        <v/>
      </c>
      <c r="P11" s="41" t="s">
        <v>44</v>
      </c>
      <c r="Q11" s="41"/>
      <c r="R11" s="41"/>
      <c r="S11" s="41"/>
      <c r="T11" s="41"/>
      <c r="U11" s="241" t="str">
        <f t="shared" si="3"/>
        <v/>
      </c>
      <c r="V11" s="240">
        <v>1</v>
      </c>
      <c r="W11" s="240" t="s">
        <v>185</v>
      </c>
      <c r="X11" s="241">
        <f t="shared" si="4"/>
        <v>0.3</v>
      </c>
      <c r="Y11" s="277">
        <f t="shared" si="5"/>
        <v>0.65</v>
      </c>
      <c r="Z11" s="200"/>
      <c r="AA11" s="205"/>
      <c r="AB11" s="205"/>
      <c r="AC11" s="205"/>
      <c r="AD11" s="205"/>
      <c r="AE11" s="205"/>
      <c r="AF11" s="205"/>
      <c r="AG11" s="206"/>
      <c r="AH11" s="44"/>
    </row>
    <row r="12" spans="1:175" ht="21.95" customHeight="1" x14ac:dyDescent="0.25">
      <c r="A12" s="202">
        <v>8</v>
      </c>
      <c r="B12" s="221"/>
      <c r="C12" s="219"/>
      <c r="D12" s="203" t="s">
        <v>176</v>
      </c>
      <c r="E12" s="41" t="s">
        <v>178</v>
      </c>
      <c r="F12" s="225" t="str">
        <f t="shared" si="0"/>
        <v/>
      </c>
      <c r="G12" s="41" t="s">
        <v>43</v>
      </c>
      <c r="H12" s="41">
        <v>2</v>
      </c>
      <c r="I12" s="241">
        <f t="shared" si="1"/>
        <v>0.7</v>
      </c>
      <c r="J12" s="41"/>
      <c r="K12" s="41"/>
      <c r="L12" s="41"/>
      <c r="M12" s="41"/>
      <c r="N12" s="41"/>
      <c r="O12" s="241" t="str">
        <f t="shared" si="2"/>
        <v/>
      </c>
      <c r="P12" s="41"/>
      <c r="Q12" s="41"/>
      <c r="R12" s="41"/>
      <c r="S12" s="41"/>
      <c r="T12" s="41"/>
      <c r="U12" s="241" t="str">
        <f t="shared" si="3"/>
        <v/>
      </c>
      <c r="V12" s="240"/>
      <c r="W12" s="240"/>
      <c r="X12" s="241" t="str">
        <f t="shared" si="4"/>
        <v/>
      </c>
      <c r="Y12" s="277">
        <f t="shared" si="5"/>
        <v>0.7</v>
      </c>
      <c r="Z12" s="200"/>
      <c r="AA12" s="205"/>
      <c r="AB12" s="205"/>
      <c r="AC12" s="205"/>
      <c r="AD12" s="205"/>
      <c r="AE12" s="205"/>
      <c r="AF12" s="205"/>
      <c r="AG12" s="206"/>
      <c r="AH12" s="44"/>
    </row>
    <row r="13" spans="1:175" ht="20.100000000000001" customHeight="1" x14ac:dyDescent="0.25">
      <c r="A13" s="202">
        <v>8</v>
      </c>
      <c r="B13" s="221"/>
      <c r="C13" s="219"/>
      <c r="D13" s="203" t="s">
        <v>186</v>
      </c>
      <c r="E13" s="41" t="s">
        <v>178</v>
      </c>
      <c r="F13" s="225" t="str">
        <f t="shared" si="0"/>
        <v/>
      </c>
      <c r="G13" s="41" t="s">
        <v>43</v>
      </c>
      <c r="H13" s="41">
        <v>3</v>
      </c>
      <c r="I13" s="241">
        <f t="shared" si="1"/>
        <v>1</v>
      </c>
      <c r="J13" s="41"/>
      <c r="K13" s="41"/>
      <c r="L13" s="41"/>
      <c r="M13" s="41"/>
      <c r="N13" s="41"/>
      <c r="O13" s="241" t="str">
        <f t="shared" si="2"/>
        <v/>
      </c>
      <c r="P13" s="41"/>
      <c r="Q13" s="41"/>
      <c r="R13" s="41"/>
      <c r="S13" s="41"/>
      <c r="T13" s="41"/>
      <c r="U13" s="241" t="str">
        <f t="shared" si="3"/>
        <v/>
      </c>
      <c r="V13" s="240"/>
      <c r="W13" s="240"/>
      <c r="X13" s="241" t="str">
        <f t="shared" si="4"/>
        <v/>
      </c>
      <c r="Y13" s="277">
        <f t="shared" si="5"/>
        <v>1</v>
      </c>
      <c r="Z13" s="200"/>
      <c r="AA13" s="205"/>
      <c r="AB13" s="205"/>
      <c r="AC13" s="205"/>
      <c r="AD13" s="205"/>
      <c r="AE13" s="205"/>
      <c r="AF13" s="205"/>
      <c r="AG13" s="206"/>
      <c r="AH13" s="44"/>
    </row>
    <row r="14" spans="1:175" ht="20.100000000000001" customHeight="1" x14ac:dyDescent="0.25">
      <c r="A14" s="202">
        <v>8</v>
      </c>
      <c r="B14" s="221"/>
      <c r="C14" s="219"/>
      <c r="D14" s="203"/>
      <c r="E14" s="41"/>
      <c r="F14" s="225" t="str">
        <f t="shared" si="0"/>
        <v/>
      </c>
      <c r="G14" s="41"/>
      <c r="H14" s="41"/>
      <c r="I14" s="241" t="str">
        <f t="shared" ref="I14" si="6">IF(G14="S",IF(H14=3,1,IF(H14=2,0.7,IF(H14=1,0.3,0))),"")</f>
        <v/>
      </c>
      <c r="J14" s="41"/>
      <c r="K14" s="41"/>
      <c r="L14" s="41"/>
      <c r="M14" s="41"/>
      <c r="N14" s="41"/>
      <c r="O14" s="241" t="str">
        <f t="shared" ref="O14" si="7">IF(AND($F14=1,J14="S"),IF(K14=3,1,IF(K14=2,0.6,IF(K14=1,0.3,0))),"")</f>
        <v/>
      </c>
      <c r="P14" s="41"/>
      <c r="Q14" s="41"/>
      <c r="R14" s="41"/>
      <c r="S14" s="41"/>
      <c r="T14" s="41"/>
      <c r="U14" s="241" t="str">
        <f t="shared" ref="U14" si="8">IF(AND($F14=1,P14="S"),IF(Q14=3,1,IF(Q14=2,0.6,IF(Q14=1,0.3,0))),"")</f>
        <v/>
      </c>
      <c r="V14" s="240"/>
      <c r="W14" s="240"/>
      <c r="X14" s="241" t="str">
        <f t="shared" ref="X14" si="9">IF($F14=1,IF(V14=3,1,IF(V14=2,0.6,IF(V14=1,0.3,0))),"")</f>
        <v/>
      </c>
      <c r="Y14" s="277" t="str">
        <f t="shared" ref="Y14" si="10">IF(AND(A14=8,NOT(ISBLANK(D14))),IF(OR(ISNUMBER(I14),ISNUMBER(O14),ISNUMBER(U14),ISNUMBER(X14)),AVERAGE(I14,O14,U14,X14),0),"")</f>
        <v/>
      </c>
      <c r="Z14" s="200"/>
      <c r="AA14" s="205"/>
      <c r="AB14" s="205"/>
      <c r="AC14" s="205"/>
      <c r="AD14" s="205"/>
      <c r="AE14" s="205"/>
      <c r="AF14" s="205"/>
      <c r="AG14" s="206"/>
      <c r="AH14" s="44"/>
    </row>
    <row r="15" spans="1:175" ht="20.100000000000001" customHeight="1" x14ac:dyDescent="0.25">
      <c r="A15" s="202">
        <v>8</v>
      </c>
      <c r="B15" s="221"/>
      <c r="C15" s="219"/>
      <c r="D15" s="203"/>
      <c r="E15" s="41"/>
      <c r="F15" s="225" t="str">
        <f t="shared" si="0"/>
        <v/>
      </c>
      <c r="G15" s="41"/>
      <c r="H15" s="41"/>
      <c r="I15" s="241" t="str">
        <f t="shared" ref="I15:I33" si="11">IF(G15="S",IF(H15=3,1,IF(H15=2,0.7,IF(H15=1,0.3,0))),"")</f>
        <v/>
      </c>
      <c r="J15" s="41"/>
      <c r="K15" s="41"/>
      <c r="L15" s="41"/>
      <c r="M15" s="41"/>
      <c r="N15" s="41"/>
      <c r="O15" s="241" t="str">
        <f t="shared" ref="O15:O33" si="12">IF(AND($F15=1,J15="S"),IF(K15=3,1,IF(K15=2,0.6,IF(K15=1,0.3,0))),"")</f>
        <v/>
      </c>
      <c r="P15" s="41"/>
      <c r="Q15" s="41"/>
      <c r="R15" s="41"/>
      <c r="S15" s="41"/>
      <c r="T15" s="41"/>
      <c r="U15" s="241" t="str">
        <f t="shared" ref="U15:U33" si="13">IF(AND($F15=1,P15="S"),IF(Q15=3,1,IF(Q15=2,0.6,IF(Q15=1,0.3,0))),"")</f>
        <v/>
      </c>
      <c r="V15" s="240"/>
      <c r="W15" s="240"/>
      <c r="X15" s="241" t="str">
        <f t="shared" ref="X15:X33" si="14">IF($F15=1,IF(V15=3,1,IF(V15=2,0.6,IF(V15=1,0.3,0))),"")</f>
        <v/>
      </c>
      <c r="Y15" s="277" t="str">
        <f t="shared" ref="Y15:Y33" si="15">IF(AND(A15=8,NOT(ISBLANK(D15))),IF(OR(ISNUMBER(I15),ISNUMBER(O15),ISNUMBER(U15),ISNUMBER(X15)),AVERAGE(I15,O15,U15,X15),0),"")</f>
        <v/>
      </c>
      <c r="Z15" s="200"/>
      <c r="AA15" s="205"/>
      <c r="AB15" s="205"/>
      <c r="AC15" s="205"/>
      <c r="AD15" s="205"/>
      <c r="AE15" s="205"/>
      <c r="AF15" s="205"/>
      <c r="AG15" s="206"/>
      <c r="AH15" s="44"/>
    </row>
    <row r="16" spans="1:175" ht="20.100000000000001" customHeight="1" x14ac:dyDescent="0.25">
      <c r="A16" s="202">
        <v>8</v>
      </c>
      <c r="B16" s="221"/>
      <c r="C16" s="219"/>
      <c r="D16" s="203"/>
      <c r="E16" s="41"/>
      <c r="F16" s="225" t="str">
        <f t="shared" si="0"/>
        <v/>
      </c>
      <c r="G16" s="41"/>
      <c r="H16" s="41"/>
      <c r="I16" s="241" t="str">
        <f t="shared" si="11"/>
        <v/>
      </c>
      <c r="J16" s="41"/>
      <c r="K16" s="41"/>
      <c r="L16" s="41"/>
      <c r="M16" s="41"/>
      <c r="N16" s="41"/>
      <c r="O16" s="241" t="str">
        <f t="shared" si="12"/>
        <v/>
      </c>
      <c r="P16" s="41"/>
      <c r="Q16" s="41"/>
      <c r="R16" s="41"/>
      <c r="S16" s="41"/>
      <c r="T16" s="41"/>
      <c r="U16" s="241" t="str">
        <f t="shared" si="13"/>
        <v/>
      </c>
      <c r="V16" s="240"/>
      <c r="W16" s="240"/>
      <c r="X16" s="241" t="str">
        <f t="shared" si="14"/>
        <v/>
      </c>
      <c r="Y16" s="277" t="str">
        <f t="shared" si="15"/>
        <v/>
      </c>
      <c r="Z16" s="200"/>
      <c r="AA16" s="205"/>
      <c r="AB16" s="205"/>
      <c r="AC16" s="205"/>
      <c r="AD16" s="205"/>
      <c r="AE16" s="205"/>
      <c r="AF16" s="205"/>
      <c r="AG16" s="206"/>
      <c r="AH16" s="44"/>
    </row>
    <row r="17" spans="1:34" ht="20.100000000000001" customHeight="1" x14ac:dyDescent="0.25">
      <c r="A17" s="202">
        <v>8</v>
      </c>
      <c r="B17" s="221"/>
      <c r="C17" s="219"/>
      <c r="D17" s="203"/>
      <c r="E17" s="41"/>
      <c r="F17" s="225" t="str">
        <f t="shared" si="0"/>
        <v/>
      </c>
      <c r="G17" s="41"/>
      <c r="H17" s="41"/>
      <c r="I17" s="241" t="str">
        <f t="shared" si="11"/>
        <v/>
      </c>
      <c r="J17" s="41"/>
      <c r="K17" s="41"/>
      <c r="L17" s="41"/>
      <c r="M17" s="41"/>
      <c r="N17" s="41"/>
      <c r="O17" s="241" t="str">
        <f t="shared" si="12"/>
        <v/>
      </c>
      <c r="P17" s="41"/>
      <c r="Q17" s="41"/>
      <c r="R17" s="41"/>
      <c r="S17" s="41"/>
      <c r="T17" s="41"/>
      <c r="U17" s="241" t="str">
        <f t="shared" si="13"/>
        <v/>
      </c>
      <c r="V17" s="240"/>
      <c r="W17" s="240"/>
      <c r="X17" s="241" t="str">
        <f t="shared" si="14"/>
        <v/>
      </c>
      <c r="Y17" s="277" t="str">
        <f t="shared" si="15"/>
        <v/>
      </c>
      <c r="Z17" s="200"/>
      <c r="AA17" s="205"/>
      <c r="AB17" s="205"/>
      <c r="AC17" s="205"/>
      <c r="AD17" s="205"/>
      <c r="AE17" s="205"/>
      <c r="AF17" s="205"/>
      <c r="AG17" s="206"/>
      <c r="AH17" s="44"/>
    </row>
    <row r="18" spans="1:34" ht="20.100000000000001" customHeight="1" x14ac:dyDescent="0.25">
      <c r="A18" s="202">
        <v>8</v>
      </c>
      <c r="B18" s="221"/>
      <c r="C18" s="219"/>
      <c r="D18" s="203"/>
      <c r="E18" s="41"/>
      <c r="F18" s="225" t="str">
        <f t="shared" si="0"/>
        <v/>
      </c>
      <c r="G18" s="41"/>
      <c r="H18" s="41"/>
      <c r="I18" s="241" t="str">
        <f t="shared" si="11"/>
        <v/>
      </c>
      <c r="J18" s="41"/>
      <c r="K18" s="41"/>
      <c r="L18" s="41"/>
      <c r="M18" s="41"/>
      <c r="N18" s="41"/>
      <c r="O18" s="241" t="str">
        <f t="shared" si="12"/>
        <v/>
      </c>
      <c r="P18" s="41"/>
      <c r="Q18" s="41"/>
      <c r="R18" s="41"/>
      <c r="S18" s="41"/>
      <c r="T18" s="41"/>
      <c r="U18" s="241" t="str">
        <f t="shared" si="13"/>
        <v/>
      </c>
      <c r="V18" s="240"/>
      <c r="W18" s="240"/>
      <c r="X18" s="241" t="str">
        <f t="shared" si="14"/>
        <v/>
      </c>
      <c r="Y18" s="277" t="str">
        <f t="shared" si="15"/>
        <v/>
      </c>
      <c r="Z18" s="200"/>
      <c r="AA18" s="205"/>
      <c r="AB18" s="205"/>
      <c r="AC18" s="205"/>
      <c r="AD18" s="205"/>
      <c r="AE18" s="205"/>
      <c r="AF18" s="205"/>
      <c r="AG18" s="206"/>
      <c r="AH18" s="44"/>
    </row>
    <row r="19" spans="1:34" ht="20.100000000000001" customHeight="1" x14ac:dyDescent="0.25">
      <c r="A19" s="202">
        <v>8</v>
      </c>
      <c r="B19" s="221"/>
      <c r="C19" s="219"/>
      <c r="D19" s="203"/>
      <c r="E19" s="41"/>
      <c r="F19" s="225" t="str">
        <f t="shared" si="0"/>
        <v/>
      </c>
      <c r="G19" s="41"/>
      <c r="H19" s="41"/>
      <c r="I19" s="241" t="str">
        <f t="shared" si="11"/>
        <v/>
      </c>
      <c r="J19" s="41"/>
      <c r="K19" s="41"/>
      <c r="L19" s="41"/>
      <c r="M19" s="41"/>
      <c r="N19" s="41"/>
      <c r="O19" s="241" t="str">
        <f t="shared" si="12"/>
        <v/>
      </c>
      <c r="P19" s="41"/>
      <c r="Q19" s="41"/>
      <c r="R19" s="41"/>
      <c r="S19" s="41"/>
      <c r="T19" s="41"/>
      <c r="U19" s="241" t="str">
        <f t="shared" si="13"/>
        <v/>
      </c>
      <c r="V19" s="240"/>
      <c r="W19" s="240"/>
      <c r="X19" s="241" t="str">
        <f t="shared" si="14"/>
        <v/>
      </c>
      <c r="Y19" s="277" t="str">
        <f t="shared" si="15"/>
        <v/>
      </c>
      <c r="Z19" s="200"/>
      <c r="AA19" s="205"/>
      <c r="AB19" s="205"/>
      <c r="AC19" s="205"/>
      <c r="AD19" s="205"/>
      <c r="AE19" s="205"/>
      <c r="AF19" s="205"/>
      <c r="AG19" s="206"/>
      <c r="AH19" s="44"/>
    </row>
    <row r="20" spans="1:34" ht="20.100000000000001" customHeight="1" x14ac:dyDescent="0.25">
      <c r="A20" s="202">
        <v>8</v>
      </c>
      <c r="B20" s="221"/>
      <c r="C20" s="219"/>
      <c r="D20" s="203"/>
      <c r="E20" s="41"/>
      <c r="F20" s="225" t="str">
        <f t="shared" si="0"/>
        <v/>
      </c>
      <c r="G20" s="41"/>
      <c r="H20" s="41"/>
      <c r="I20" s="241" t="str">
        <f t="shared" si="11"/>
        <v/>
      </c>
      <c r="J20" s="41"/>
      <c r="K20" s="41"/>
      <c r="L20" s="41"/>
      <c r="M20" s="41"/>
      <c r="N20" s="41"/>
      <c r="O20" s="241" t="str">
        <f t="shared" si="12"/>
        <v/>
      </c>
      <c r="P20" s="41"/>
      <c r="Q20" s="41"/>
      <c r="R20" s="41"/>
      <c r="S20" s="41"/>
      <c r="T20" s="41"/>
      <c r="U20" s="241" t="str">
        <f t="shared" si="13"/>
        <v/>
      </c>
      <c r="V20" s="240"/>
      <c r="W20" s="240"/>
      <c r="X20" s="241" t="str">
        <f t="shared" si="14"/>
        <v/>
      </c>
      <c r="Y20" s="277" t="str">
        <f t="shared" si="15"/>
        <v/>
      </c>
      <c r="Z20" s="200"/>
      <c r="AA20" s="205"/>
      <c r="AB20" s="205"/>
      <c r="AC20" s="205"/>
      <c r="AD20" s="205"/>
      <c r="AE20" s="205"/>
      <c r="AF20" s="205"/>
      <c r="AG20" s="206"/>
      <c r="AH20" s="44"/>
    </row>
    <row r="21" spans="1:34" ht="20.100000000000001" customHeight="1" x14ac:dyDescent="0.25">
      <c r="A21" s="202">
        <v>8</v>
      </c>
      <c r="B21" s="221"/>
      <c r="C21" s="219"/>
      <c r="D21" s="203"/>
      <c r="E21" s="41"/>
      <c r="F21" s="225" t="str">
        <f t="shared" si="0"/>
        <v/>
      </c>
      <c r="G21" s="41"/>
      <c r="H21" s="41"/>
      <c r="I21" s="241" t="str">
        <f t="shared" si="11"/>
        <v/>
      </c>
      <c r="J21" s="41"/>
      <c r="K21" s="41"/>
      <c r="L21" s="41"/>
      <c r="M21" s="41"/>
      <c r="N21" s="41"/>
      <c r="O21" s="241" t="str">
        <f t="shared" si="12"/>
        <v/>
      </c>
      <c r="P21" s="41"/>
      <c r="Q21" s="41"/>
      <c r="R21" s="41"/>
      <c r="S21" s="41"/>
      <c r="T21" s="41"/>
      <c r="U21" s="241" t="str">
        <f t="shared" si="13"/>
        <v/>
      </c>
      <c r="V21" s="240"/>
      <c r="W21" s="240"/>
      <c r="X21" s="241" t="str">
        <f t="shared" si="14"/>
        <v/>
      </c>
      <c r="Y21" s="277" t="str">
        <f t="shared" si="15"/>
        <v/>
      </c>
      <c r="Z21" s="200"/>
      <c r="AA21" s="205"/>
      <c r="AB21" s="205"/>
      <c r="AC21" s="205"/>
      <c r="AD21" s="205"/>
      <c r="AE21" s="205"/>
      <c r="AF21" s="205"/>
      <c r="AG21" s="206"/>
      <c r="AH21" s="44"/>
    </row>
    <row r="22" spans="1:34" ht="20.100000000000001" customHeight="1" x14ac:dyDescent="0.25">
      <c r="A22" s="202">
        <v>8</v>
      </c>
      <c r="B22" s="221"/>
      <c r="C22" s="219"/>
      <c r="D22" s="203"/>
      <c r="E22" s="41"/>
      <c r="F22" s="225" t="str">
        <f t="shared" si="0"/>
        <v/>
      </c>
      <c r="G22" s="41"/>
      <c r="H22" s="41"/>
      <c r="I22" s="241" t="str">
        <f t="shared" si="11"/>
        <v/>
      </c>
      <c r="J22" s="41"/>
      <c r="K22" s="41"/>
      <c r="L22" s="41"/>
      <c r="M22" s="41"/>
      <c r="N22" s="41"/>
      <c r="O22" s="241" t="str">
        <f t="shared" si="12"/>
        <v/>
      </c>
      <c r="P22" s="41"/>
      <c r="Q22" s="41"/>
      <c r="R22" s="41"/>
      <c r="S22" s="41"/>
      <c r="T22" s="41"/>
      <c r="U22" s="241" t="str">
        <f t="shared" si="13"/>
        <v/>
      </c>
      <c r="V22" s="240"/>
      <c r="W22" s="240"/>
      <c r="X22" s="241" t="str">
        <f t="shared" si="14"/>
        <v/>
      </c>
      <c r="Y22" s="277" t="str">
        <f t="shared" si="15"/>
        <v/>
      </c>
      <c r="Z22" s="200"/>
      <c r="AA22" s="205"/>
      <c r="AB22" s="205"/>
      <c r="AC22" s="205"/>
      <c r="AD22" s="205"/>
      <c r="AE22" s="205"/>
      <c r="AF22" s="205"/>
      <c r="AG22" s="206"/>
      <c r="AH22" s="44"/>
    </row>
    <row r="23" spans="1:34" ht="20.100000000000001" customHeight="1" x14ac:dyDescent="0.25">
      <c r="A23" s="202">
        <v>8</v>
      </c>
      <c r="B23" s="221"/>
      <c r="C23" s="219"/>
      <c r="D23" s="203"/>
      <c r="E23" s="41"/>
      <c r="F23" s="225" t="str">
        <f t="shared" si="0"/>
        <v/>
      </c>
      <c r="G23" s="41"/>
      <c r="H23" s="41"/>
      <c r="I23" s="241" t="str">
        <f t="shared" si="11"/>
        <v/>
      </c>
      <c r="J23" s="41"/>
      <c r="K23" s="41"/>
      <c r="L23" s="41"/>
      <c r="M23" s="41"/>
      <c r="N23" s="41"/>
      <c r="O23" s="241" t="str">
        <f t="shared" si="12"/>
        <v/>
      </c>
      <c r="P23" s="41"/>
      <c r="Q23" s="41"/>
      <c r="R23" s="41"/>
      <c r="S23" s="41"/>
      <c r="T23" s="41"/>
      <c r="U23" s="241" t="str">
        <f t="shared" si="13"/>
        <v/>
      </c>
      <c r="V23" s="240"/>
      <c r="W23" s="240"/>
      <c r="X23" s="241" t="str">
        <f t="shared" si="14"/>
        <v/>
      </c>
      <c r="Y23" s="277" t="str">
        <f t="shared" si="15"/>
        <v/>
      </c>
      <c r="Z23" s="200"/>
      <c r="AA23" s="205"/>
      <c r="AB23" s="205"/>
      <c r="AC23" s="205"/>
      <c r="AD23" s="205"/>
      <c r="AE23" s="205"/>
      <c r="AF23" s="205"/>
      <c r="AG23" s="206"/>
      <c r="AH23" s="44"/>
    </row>
    <row r="24" spans="1:34" ht="20.100000000000001" customHeight="1" x14ac:dyDescent="0.25">
      <c r="A24" s="202">
        <v>8</v>
      </c>
      <c r="B24" s="221"/>
      <c r="C24" s="219"/>
      <c r="D24" s="203"/>
      <c r="E24" s="41"/>
      <c r="F24" s="225" t="str">
        <f t="shared" si="0"/>
        <v/>
      </c>
      <c r="G24" s="41"/>
      <c r="H24" s="41"/>
      <c r="I24" s="241" t="str">
        <f t="shared" si="11"/>
        <v/>
      </c>
      <c r="J24" s="41"/>
      <c r="K24" s="41"/>
      <c r="L24" s="41"/>
      <c r="M24" s="41"/>
      <c r="N24" s="41"/>
      <c r="O24" s="241" t="str">
        <f t="shared" si="12"/>
        <v/>
      </c>
      <c r="P24" s="41"/>
      <c r="Q24" s="41"/>
      <c r="R24" s="41"/>
      <c r="S24" s="41"/>
      <c r="T24" s="41"/>
      <c r="U24" s="241" t="str">
        <f t="shared" si="13"/>
        <v/>
      </c>
      <c r="V24" s="240"/>
      <c r="W24" s="240"/>
      <c r="X24" s="241" t="str">
        <f t="shared" si="14"/>
        <v/>
      </c>
      <c r="Y24" s="277" t="str">
        <f t="shared" si="15"/>
        <v/>
      </c>
      <c r="Z24" s="200"/>
      <c r="AA24" s="205"/>
      <c r="AB24" s="205"/>
      <c r="AC24" s="205"/>
      <c r="AD24" s="205"/>
      <c r="AE24" s="205"/>
      <c r="AF24" s="205"/>
      <c r="AG24" s="206"/>
      <c r="AH24" s="44"/>
    </row>
    <row r="25" spans="1:34" ht="20.100000000000001" customHeight="1" x14ac:dyDescent="0.25">
      <c r="A25" s="202">
        <v>8</v>
      </c>
      <c r="B25" s="221"/>
      <c r="C25" s="219"/>
      <c r="D25" s="203"/>
      <c r="E25" s="41"/>
      <c r="F25" s="225" t="str">
        <f t="shared" si="0"/>
        <v/>
      </c>
      <c r="G25" s="41"/>
      <c r="H25" s="41"/>
      <c r="I25" s="241" t="str">
        <f t="shared" si="11"/>
        <v/>
      </c>
      <c r="J25" s="41"/>
      <c r="K25" s="41"/>
      <c r="L25" s="41"/>
      <c r="M25" s="41"/>
      <c r="N25" s="41"/>
      <c r="O25" s="241" t="str">
        <f t="shared" si="12"/>
        <v/>
      </c>
      <c r="P25" s="41"/>
      <c r="Q25" s="41"/>
      <c r="R25" s="41"/>
      <c r="S25" s="41"/>
      <c r="T25" s="41"/>
      <c r="U25" s="241" t="str">
        <f t="shared" si="13"/>
        <v/>
      </c>
      <c r="V25" s="240"/>
      <c r="W25" s="240"/>
      <c r="X25" s="241" t="str">
        <f t="shared" si="14"/>
        <v/>
      </c>
      <c r="Y25" s="277" t="str">
        <f t="shared" si="15"/>
        <v/>
      </c>
      <c r="Z25" s="200"/>
      <c r="AA25" s="205"/>
      <c r="AB25" s="205"/>
      <c r="AC25" s="205"/>
      <c r="AD25" s="205"/>
      <c r="AE25" s="205"/>
      <c r="AF25" s="205"/>
      <c r="AG25" s="206"/>
      <c r="AH25" s="44"/>
    </row>
    <row r="26" spans="1:34" ht="20.100000000000001" customHeight="1" x14ac:dyDescent="0.25">
      <c r="A26" s="202">
        <v>8</v>
      </c>
      <c r="B26" s="221"/>
      <c r="C26" s="219"/>
      <c r="D26" s="203"/>
      <c r="E26" s="41"/>
      <c r="F26" s="225" t="str">
        <f t="shared" si="0"/>
        <v/>
      </c>
      <c r="G26" s="41"/>
      <c r="H26" s="41"/>
      <c r="I26" s="241" t="str">
        <f t="shared" si="11"/>
        <v/>
      </c>
      <c r="J26" s="41"/>
      <c r="K26" s="41"/>
      <c r="L26" s="41"/>
      <c r="M26" s="41"/>
      <c r="N26" s="41"/>
      <c r="O26" s="241" t="str">
        <f t="shared" si="12"/>
        <v/>
      </c>
      <c r="P26" s="41"/>
      <c r="Q26" s="41"/>
      <c r="R26" s="41"/>
      <c r="S26" s="41"/>
      <c r="T26" s="41"/>
      <c r="U26" s="241" t="str">
        <f t="shared" si="13"/>
        <v/>
      </c>
      <c r="V26" s="240"/>
      <c r="W26" s="240"/>
      <c r="X26" s="241" t="str">
        <f t="shared" si="14"/>
        <v/>
      </c>
      <c r="Y26" s="277" t="str">
        <f t="shared" si="15"/>
        <v/>
      </c>
      <c r="Z26" s="200"/>
      <c r="AA26" s="205"/>
      <c r="AB26" s="205"/>
      <c r="AC26" s="205"/>
      <c r="AD26" s="205"/>
      <c r="AE26" s="205"/>
      <c r="AF26" s="205"/>
      <c r="AG26" s="206"/>
      <c r="AH26" s="44"/>
    </row>
    <row r="27" spans="1:34" ht="20.100000000000001" customHeight="1" x14ac:dyDescent="0.25">
      <c r="A27" s="202">
        <v>8</v>
      </c>
      <c r="B27" s="221"/>
      <c r="C27" s="219"/>
      <c r="D27" s="203"/>
      <c r="E27" s="41"/>
      <c r="F27" s="225" t="str">
        <f t="shared" si="0"/>
        <v/>
      </c>
      <c r="G27" s="41"/>
      <c r="H27" s="41"/>
      <c r="I27" s="241" t="str">
        <f t="shared" si="11"/>
        <v/>
      </c>
      <c r="J27" s="41"/>
      <c r="K27" s="41"/>
      <c r="L27" s="41"/>
      <c r="M27" s="41"/>
      <c r="N27" s="41"/>
      <c r="O27" s="241" t="str">
        <f t="shared" si="12"/>
        <v/>
      </c>
      <c r="P27" s="41"/>
      <c r="Q27" s="41"/>
      <c r="R27" s="41"/>
      <c r="S27" s="41"/>
      <c r="T27" s="41"/>
      <c r="U27" s="241" t="str">
        <f t="shared" si="13"/>
        <v/>
      </c>
      <c r="V27" s="240"/>
      <c r="W27" s="240"/>
      <c r="X27" s="241" t="str">
        <f t="shared" si="14"/>
        <v/>
      </c>
      <c r="Y27" s="277" t="str">
        <f t="shared" si="15"/>
        <v/>
      </c>
      <c r="Z27" s="200"/>
      <c r="AA27" s="205"/>
      <c r="AB27" s="205"/>
      <c r="AC27" s="205"/>
      <c r="AD27" s="205"/>
      <c r="AE27" s="205"/>
      <c r="AF27" s="205"/>
      <c r="AG27" s="206"/>
      <c r="AH27" s="44"/>
    </row>
    <row r="28" spans="1:34" ht="20.100000000000001" customHeight="1" x14ac:dyDescent="0.25">
      <c r="A28" s="202">
        <v>8</v>
      </c>
      <c r="B28" s="221"/>
      <c r="C28" s="219"/>
      <c r="D28" s="203"/>
      <c r="E28" s="41"/>
      <c r="F28" s="225" t="str">
        <f t="shared" si="0"/>
        <v/>
      </c>
      <c r="G28" s="41"/>
      <c r="H28" s="41"/>
      <c r="I28" s="241" t="str">
        <f t="shared" si="11"/>
        <v/>
      </c>
      <c r="J28" s="41"/>
      <c r="K28" s="41"/>
      <c r="L28" s="41"/>
      <c r="M28" s="41"/>
      <c r="N28" s="41"/>
      <c r="O28" s="241" t="str">
        <f t="shared" si="12"/>
        <v/>
      </c>
      <c r="P28" s="41"/>
      <c r="Q28" s="41"/>
      <c r="R28" s="41"/>
      <c r="S28" s="41"/>
      <c r="T28" s="41"/>
      <c r="U28" s="241" t="str">
        <f t="shared" si="13"/>
        <v/>
      </c>
      <c r="V28" s="240"/>
      <c r="W28" s="240"/>
      <c r="X28" s="241" t="str">
        <f t="shared" si="14"/>
        <v/>
      </c>
      <c r="Y28" s="277" t="str">
        <f t="shared" si="15"/>
        <v/>
      </c>
      <c r="Z28" s="200"/>
      <c r="AA28" s="205"/>
      <c r="AB28" s="205"/>
      <c r="AC28" s="205"/>
      <c r="AD28" s="205"/>
      <c r="AE28" s="205"/>
      <c r="AF28" s="205"/>
      <c r="AG28" s="206"/>
      <c r="AH28" s="44"/>
    </row>
    <row r="29" spans="1:34" ht="20.100000000000001" customHeight="1" x14ac:dyDescent="0.25">
      <c r="A29" s="202">
        <v>8</v>
      </c>
      <c r="B29" s="221"/>
      <c r="C29" s="219"/>
      <c r="D29" s="203"/>
      <c r="E29" s="41"/>
      <c r="F29" s="225" t="str">
        <f t="shared" si="0"/>
        <v/>
      </c>
      <c r="G29" s="41"/>
      <c r="H29" s="41"/>
      <c r="I29" s="241" t="str">
        <f t="shared" si="11"/>
        <v/>
      </c>
      <c r="J29" s="41"/>
      <c r="K29" s="41"/>
      <c r="L29" s="41"/>
      <c r="M29" s="41"/>
      <c r="N29" s="41"/>
      <c r="O29" s="241" t="str">
        <f t="shared" si="12"/>
        <v/>
      </c>
      <c r="P29" s="41"/>
      <c r="Q29" s="41"/>
      <c r="R29" s="41"/>
      <c r="S29" s="41"/>
      <c r="T29" s="41"/>
      <c r="U29" s="241" t="str">
        <f t="shared" si="13"/>
        <v/>
      </c>
      <c r="V29" s="240"/>
      <c r="W29" s="240"/>
      <c r="X29" s="241" t="str">
        <f t="shared" si="14"/>
        <v/>
      </c>
      <c r="Y29" s="277" t="str">
        <f t="shared" si="15"/>
        <v/>
      </c>
      <c r="Z29" s="200"/>
      <c r="AA29" s="205"/>
      <c r="AB29" s="205"/>
      <c r="AC29" s="205"/>
      <c r="AD29" s="205"/>
      <c r="AE29" s="205"/>
      <c r="AF29" s="205"/>
      <c r="AG29" s="206"/>
      <c r="AH29" s="44"/>
    </row>
    <row r="30" spans="1:34" ht="20.100000000000001" customHeight="1" x14ac:dyDescent="0.25">
      <c r="A30" s="202">
        <v>8</v>
      </c>
      <c r="B30" s="221"/>
      <c r="C30" s="219"/>
      <c r="D30" s="203"/>
      <c r="E30" s="41"/>
      <c r="F30" s="225" t="str">
        <f t="shared" si="0"/>
        <v/>
      </c>
      <c r="G30" s="41"/>
      <c r="H30" s="41"/>
      <c r="I30" s="241" t="str">
        <f t="shared" si="11"/>
        <v/>
      </c>
      <c r="J30" s="41"/>
      <c r="K30" s="41"/>
      <c r="L30" s="41"/>
      <c r="M30" s="41"/>
      <c r="N30" s="41"/>
      <c r="O30" s="241" t="str">
        <f t="shared" si="12"/>
        <v/>
      </c>
      <c r="P30" s="41"/>
      <c r="Q30" s="41"/>
      <c r="R30" s="41"/>
      <c r="S30" s="41"/>
      <c r="T30" s="41"/>
      <c r="U30" s="241" t="str">
        <f t="shared" si="13"/>
        <v/>
      </c>
      <c r="V30" s="240"/>
      <c r="W30" s="240"/>
      <c r="X30" s="241" t="str">
        <f t="shared" si="14"/>
        <v/>
      </c>
      <c r="Y30" s="277" t="str">
        <f t="shared" si="15"/>
        <v/>
      </c>
      <c r="Z30" s="200"/>
      <c r="AA30" s="205"/>
      <c r="AB30" s="205"/>
      <c r="AC30" s="205"/>
      <c r="AD30" s="205"/>
      <c r="AE30" s="205"/>
      <c r="AF30" s="205"/>
      <c r="AG30" s="206"/>
      <c r="AH30" s="44"/>
    </row>
    <row r="31" spans="1:34" ht="20.100000000000001" customHeight="1" x14ac:dyDescent="0.25">
      <c r="A31" s="202">
        <v>8</v>
      </c>
      <c r="B31" s="221"/>
      <c r="C31" s="219"/>
      <c r="D31" s="203"/>
      <c r="E31" s="41"/>
      <c r="F31" s="225" t="str">
        <f t="shared" si="0"/>
        <v/>
      </c>
      <c r="G31" s="41"/>
      <c r="H31" s="41"/>
      <c r="I31" s="241" t="str">
        <f t="shared" si="11"/>
        <v/>
      </c>
      <c r="J31" s="41"/>
      <c r="K31" s="41"/>
      <c r="L31" s="41"/>
      <c r="M31" s="41"/>
      <c r="N31" s="41"/>
      <c r="O31" s="241" t="str">
        <f t="shared" si="12"/>
        <v/>
      </c>
      <c r="P31" s="41"/>
      <c r="Q31" s="41"/>
      <c r="R31" s="41"/>
      <c r="S31" s="41"/>
      <c r="T31" s="41"/>
      <c r="U31" s="241" t="str">
        <f t="shared" si="13"/>
        <v/>
      </c>
      <c r="V31" s="240"/>
      <c r="W31" s="240"/>
      <c r="X31" s="241" t="str">
        <f t="shared" si="14"/>
        <v/>
      </c>
      <c r="Y31" s="277" t="str">
        <f t="shared" si="15"/>
        <v/>
      </c>
      <c r="Z31" s="200"/>
      <c r="AA31" s="205"/>
      <c r="AB31" s="205"/>
      <c r="AC31" s="205"/>
      <c r="AD31" s="205"/>
      <c r="AE31" s="205"/>
      <c r="AF31" s="205"/>
      <c r="AG31" s="206"/>
      <c r="AH31" s="44"/>
    </row>
    <row r="32" spans="1:34" ht="20.100000000000001" customHeight="1" x14ac:dyDescent="0.25">
      <c r="A32" s="202">
        <v>8</v>
      </c>
      <c r="B32" s="221"/>
      <c r="C32" s="219"/>
      <c r="D32" s="203"/>
      <c r="E32" s="41"/>
      <c r="F32" s="225" t="str">
        <f t="shared" si="0"/>
        <v/>
      </c>
      <c r="G32" s="41"/>
      <c r="H32" s="41"/>
      <c r="I32" s="241" t="str">
        <f t="shared" si="11"/>
        <v/>
      </c>
      <c r="J32" s="41"/>
      <c r="K32" s="41"/>
      <c r="L32" s="41"/>
      <c r="M32" s="41"/>
      <c r="N32" s="41"/>
      <c r="O32" s="241" t="str">
        <f t="shared" si="12"/>
        <v/>
      </c>
      <c r="P32" s="41"/>
      <c r="Q32" s="41"/>
      <c r="R32" s="41"/>
      <c r="S32" s="41"/>
      <c r="T32" s="41"/>
      <c r="U32" s="241" t="str">
        <f t="shared" si="13"/>
        <v/>
      </c>
      <c r="V32" s="240"/>
      <c r="W32" s="240"/>
      <c r="X32" s="241" t="str">
        <f t="shared" si="14"/>
        <v/>
      </c>
      <c r="Y32" s="277" t="str">
        <f t="shared" si="15"/>
        <v/>
      </c>
      <c r="Z32" s="200"/>
      <c r="AA32" s="205"/>
      <c r="AB32" s="205"/>
      <c r="AC32" s="205"/>
      <c r="AD32" s="205"/>
      <c r="AE32" s="205"/>
      <c r="AF32" s="205"/>
      <c r="AG32" s="206"/>
      <c r="AH32" s="44"/>
    </row>
    <row r="33" spans="1:175" ht="20.100000000000001" customHeight="1" x14ac:dyDescent="0.25">
      <c r="A33" s="202">
        <v>8</v>
      </c>
      <c r="B33" s="221"/>
      <c r="C33" s="219"/>
      <c r="D33" s="203"/>
      <c r="E33" s="41"/>
      <c r="F33" s="225" t="str">
        <f t="shared" si="0"/>
        <v/>
      </c>
      <c r="G33" s="41"/>
      <c r="H33" s="41"/>
      <c r="I33" s="241" t="str">
        <f t="shared" si="11"/>
        <v/>
      </c>
      <c r="J33" s="41"/>
      <c r="K33" s="41"/>
      <c r="L33" s="41"/>
      <c r="M33" s="41"/>
      <c r="N33" s="41"/>
      <c r="O33" s="241" t="str">
        <f t="shared" si="12"/>
        <v/>
      </c>
      <c r="P33" s="41"/>
      <c r="Q33" s="41"/>
      <c r="R33" s="41"/>
      <c r="S33" s="41"/>
      <c r="T33" s="41"/>
      <c r="U33" s="241" t="str">
        <f t="shared" si="13"/>
        <v/>
      </c>
      <c r="V33" s="240"/>
      <c r="W33" s="240"/>
      <c r="X33" s="241" t="str">
        <f t="shared" si="14"/>
        <v/>
      </c>
      <c r="Y33" s="277" t="str">
        <f t="shared" si="15"/>
        <v/>
      </c>
      <c r="Z33" s="200"/>
      <c r="AA33" s="205"/>
      <c r="AB33" s="205"/>
      <c r="AC33" s="205"/>
      <c r="AD33" s="205"/>
      <c r="AE33" s="205"/>
      <c r="AF33" s="205"/>
      <c r="AG33" s="206"/>
      <c r="AH33" s="44"/>
    </row>
    <row r="34" spans="1:175" ht="15.75" x14ac:dyDescent="0.25">
      <c r="A34" s="202">
        <v>8</v>
      </c>
      <c r="B34" s="221"/>
      <c r="C34" s="219"/>
      <c r="D34" s="203"/>
      <c r="E34" s="41"/>
      <c r="F34" s="225" t="str">
        <f t="shared" si="0"/>
        <v/>
      </c>
      <c r="G34" s="41"/>
      <c r="H34" s="41"/>
      <c r="I34" s="241" t="str">
        <f t="shared" si="1"/>
        <v/>
      </c>
      <c r="J34" s="41"/>
      <c r="K34" s="41"/>
      <c r="L34" s="41"/>
      <c r="M34" s="41"/>
      <c r="N34" s="41"/>
      <c r="O34" s="241" t="str">
        <f t="shared" si="2"/>
        <v/>
      </c>
      <c r="P34" s="41"/>
      <c r="Q34" s="41"/>
      <c r="R34" s="41"/>
      <c r="S34" s="41"/>
      <c r="T34" s="41"/>
      <c r="U34" s="241" t="str">
        <f t="shared" si="3"/>
        <v/>
      </c>
      <c r="V34" s="240"/>
      <c r="W34" s="240"/>
      <c r="X34" s="241" t="str">
        <f t="shared" si="4"/>
        <v/>
      </c>
      <c r="Y34" s="277" t="str">
        <f t="shared" si="5"/>
        <v/>
      </c>
      <c r="Z34" s="200"/>
      <c r="AA34" s="205"/>
      <c r="AB34" s="205"/>
      <c r="AC34" s="205"/>
      <c r="AD34" s="205"/>
      <c r="AE34" s="205"/>
      <c r="AF34" s="205"/>
      <c r="AG34" s="206"/>
      <c r="AH34" s="44"/>
    </row>
    <row r="35" spans="1:175" ht="15.75" x14ac:dyDescent="0.25">
      <c r="A35" s="202">
        <v>8</v>
      </c>
      <c r="B35" s="221"/>
      <c r="C35" s="219"/>
      <c r="D35" s="203"/>
      <c r="E35" s="41"/>
      <c r="F35" s="225" t="str">
        <f t="shared" si="0"/>
        <v/>
      </c>
      <c r="G35" s="41"/>
      <c r="H35" s="41"/>
      <c r="I35" s="241" t="str">
        <f t="shared" si="1"/>
        <v/>
      </c>
      <c r="J35" s="41"/>
      <c r="K35" s="41"/>
      <c r="L35" s="41"/>
      <c r="M35" s="41"/>
      <c r="N35" s="41"/>
      <c r="O35" s="241" t="str">
        <f t="shared" si="2"/>
        <v/>
      </c>
      <c r="P35" s="41"/>
      <c r="Q35" s="41"/>
      <c r="R35" s="41"/>
      <c r="S35" s="41"/>
      <c r="T35" s="41"/>
      <c r="U35" s="241" t="str">
        <f t="shared" si="3"/>
        <v/>
      </c>
      <c r="V35" s="240"/>
      <c r="W35" s="240"/>
      <c r="X35" s="241" t="str">
        <f t="shared" si="4"/>
        <v/>
      </c>
      <c r="Y35" s="277" t="str">
        <f t="shared" si="5"/>
        <v/>
      </c>
      <c r="Z35" s="200"/>
      <c r="AA35" s="205"/>
      <c r="AB35" s="205"/>
      <c r="AC35" s="205"/>
      <c r="AD35" s="205"/>
      <c r="AE35" s="205"/>
      <c r="AF35" s="205"/>
      <c r="AG35" s="206"/>
      <c r="AH35" s="44"/>
    </row>
    <row r="36" spans="1:175" ht="15.75" x14ac:dyDescent="0.25">
      <c r="A36" s="202">
        <v>8</v>
      </c>
      <c r="B36" s="221"/>
      <c r="C36" s="219"/>
      <c r="D36" s="203"/>
      <c r="E36" s="204"/>
      <c r="F36" s="225" t="str">
        <f t="shared" si="0"/>
        <v/>
      </c>
      <c r="G36" s="41"/>
      <c r="H36" s="41"/>
      <c r="I36" s="241" t="str">
        <f t="shared" si="1"/>
        <v/>
      </c>
      <c r="J36" s="41"/>
      <c r="K36" s="41"/>
      <c r="L36" s="41"/>
      <c r="M36" s="41"/>
      <c r="N36" s="41"/>
      <c r="O36" s="241" t="str">
        <f t="shared" si="2"/>
        <v/>
      </c>
      <c r="P36" s="41"/>
      <c r="Q36" s="41"/>
      <c r="R36" s="41"/>
      <c r="S36" s="41"/>
      <c r="T36" s="41"/>
      <c r="U36" s="241" t="str">
        <f t="shared" si="3"/>
        <v/>
      </c>
      <c r="V36" s="240"/>
      <c r="W36" s="240"/>
      <c r="X36" s="241" t="str">
        <f t="shared" si="4"/>
        <v/>
      </c>
      <c r="Y36" s="277" t="str">
        <f t="shared" si="5"/>
        <v/>
      </c>
      <c r="Z36" s="200"/>
      <c r="AA36" s="205"/>
      <c r="AB36" s="205"/>
      <c r="AC36" s="205"/>
      <c r="AD36" s="205"/>
      <c r="AE36" s="205"/>
      <c r="AF36" s="205"/>
      <c r="AG36" s="206"/>
      <c r="AH36" s="44"/>
    </row>
    <row r="37" spans="1:175" ht="15.75" x14ac:dyDescent="0.25">
      <c r="A37" s="202">
        <v>8</v>
      </c>
      <c r="B37" s="221"/>
      <c r="C37" s="219"/>
      <c r="D37" s="203"/>
      <c r="E37" s="204"/>
      <c r="F37" s="225" t="str">
        <f t="shared" si="0"/>
        <v/>
      </c>
      <c r="G37" s="41"/>
      <c r="H37" s="41"/>
      <c r="I37" s="241" t="str">
        <f t="shared" si="1"/>
        <v/>
      </c>
      <c r="J37" s="41"/>
      <c r="K37" s="41"/>
      <c r="L37" s="41"/>
      <c r="M37" s="41"/>
      <c r="N37" s="41"/>
      <c r="O37" s="241" t="str">
        <f t="shared" si="2"/>
        <v/>
      </c>
      <c r="P37" s="41"/>
      <c r="Q37" s="41"/>
      <c r="R37" s="41"/>
      <c r="S37" s="41"/>
      <c r="T37" s="41"/>
      <c r="U37" s="241" t="str">
        <f t="shared" si="3"/>
        <v/>
      </c>
      <c r="V37" s="240"/>
      <c r="W37" s="240"/>
      <c r="X37" s="241" t="str">
        <f t="shared" si="4"/>
        <v/>
      </c>
      <c r="Y37" s="277" t="str">
        <f t="shared" si="5"/>
        <v/>
      </c>
      <c r="Z37" s="200"/>
      <c r="AA37" s="205"/>
      <c r="AB37" s="205"/>
      <c r="AC37" s="205"/>
      <c r="AD37" s="205"/>
      <c r="AE37" s="205"/>
      <c r="AF37" s="205"/>
      <c r="AG37" s="206"/>
      <c r="AH37" s="44"/>
    </row>
    <row r="38" spans="1:175" ht="15.75" x14ac:dyDescent="0.25">
      <c r="A38" s="202">
        <v>8</v>
      </c>
      <c r="B38" s="221"/>
      <c r="C38" s="219"/>
      <c r="D38" s="203"/>
      <c r="E38" s="204"/>
      <c r="F38" s="225" t="str">
        <f t="shared" si="0"/>
        <v/>
      </c>
      <c r="G38" s="41"/>
      <c r="H38" s="41"/>
      <c r="I38" s="241" t="str">
        <f t="shared" si="1"/>
        <v/>
      </c>
      <c r="J38" s="41"/>
      <c r="K38" s="41"/>
      <c r="L38" s="41"/>
      <c r="M38" s="41"/>
      <c r="N38" s="41"/>
      <c r="O38" s="241" t="str">
        <f t="shared" si="2"/>
        <v/>
      </c>
      <c r="P38" s="41"/>
      <c r="Q38" s="41"/>
      <c r="R38" s="41"/>
      <c r="S38" s="41"/>
      <c r="T38" s="41"/>
      <c r="U38" s="241" t="str">
        <f t="shared" si="3"/>
        <v/>
      </c>
      <c r="V38" s="240"/>
      <c r="W38" s="240"/>
      <c r="X38" s="241" t="str">
        <f t="shared" si="4"/>
        <v/>
      </c>
      <c r="Y38" s="277" t="str">
        <f t="shared" si="5"/>
        <v/>
      </c>
      <c r="Z38" s="200"/>
      <c r="AA38" s="205"/>
      <c r="AB38" s="205"/>
      <c r="AC38" s="205"/>
      <c r="AD38" s="205"/>
      <c r="AE38" s="205"/>
      <c r="AF38" s="205"/>
      <c r="AG38" s="206"/>
      <c r="AH38" s="44"/>
    </row>
    <row r="39" spans="1:175" ht="6.6" customHeight="1" x14ac:dyDescent="0.25">
      <c r="A39" s="178"/>
      <c r="B39" s="194"/>
      <c r="C39" s="195"/>
      <c r="D39" s="195"/>
      <c r="E39" s="196"/>
      <c r="F39" s="197"/>
      <c r="G39" s="223"/>
      <c r="H39" s="223"/>
      <c r="I39" s="241" t="str">
        <f t="shared" ref="I39" si="16">IF(G39="S",IF(H39=3,1,IF(H39=2,0.6,IF(H39=1,0.3,0))),"")</f>
        <v/>
      </c>
      <c r="J39" s="223"/>
      <c r="K39" s="223"/>
      <c r="L39" s="224"/>
      <c r="M39" s="223"/>
      <c r="N39" s="223"/>
      <c r="O39" s="241" t="str">
        <f t="shared" si="2"/>
        <v/>
      </c>
      <c r="P39" s="196"/>
      <c r="Q39" s="196"/>
      <c r="R39" s="196"/>
      <c r="S39" s="196"/>
      <c r="T39" s="196"/>
      <c r="U39" s="241" t="str">
        <f t="shared" si="3"/>
        <v/>
      </c>
      <c r="V39" s="196"/>
      <c r="W39" s="196"/>
      <c r="X39" s="241" t="str">
        <f t="shared" si="4"/>
        <v/>
      </c>
      <c r="Y39" s="207"/>
      <c r="Z39" s="200"/>
      <c r="AA39" s="207"/>
      <c r="AB39" s="207"/>
      <c r="AC39" s="207"/>
      <c r="AD39" s="207"/>
      <c r="AE39" s="207"/>
      <c r="AF39" s="207"/>
      <c r="AG39" s="254"/>
      <c r="AH39" s="44"/>
    </row>
    <row r="40" spans="1:175" ht="15.95" customHeight="1" x14ac:dyDescent="0.25">
      <c r="A40" s="178"/>
      <c r="B40" s="272">
        <f>'Quadro Geral'!D31</f>
        <v>12</v>
      </c>
      <c r="C40" s="269" t="s">
        <v>66</v>
      </c>
      <c r="D40" s="270"/>
      <c r="E40" s="260"/>
      <c r="F40" s="210"/>
      <c r="G40" s="260"/>
      <c r="H40" s="261"/>
      <c r="I40" s="262"/>
      <c r="J40" s="260"/>
      <c r="K40" s="260"/>
      <c r="L40" s="288" t="s">
        <v>102</v>
      </c>
      <c r="M40" s="227">
        <f>COUNTIFS($D9:$D38,"*",$F9:$F38,"1",M9:M38,"S")</f>
        <v>1</v>
      </c>
      <c r="N40" s="227">
        <f>COUNTIFS($D9:$D38,"*",$F9:$F38,"1",N9:N38,"S")</f>
        <v>0</v>
      </c>
      <c r="O40" s="263" t="str">
        <f t="shared" si="2"/>
        <v/>
      </c>
      <c r="P40" s="260"/>
      <c r="Q40" s="260"/>
      <c r="R40" s="260"/>
      <c r="S40" s="260"/>
      <c r="T40" s="260"/>
      <c r="U40" s="242"/>
      <c r="V40" s="369" t="s">
        <v>100</v>
      </c>
      <c r="W40" s="369"/>
      <c r="X40" s="222"/>
      <c r="Y40" s="277">
        <f>IF(COUNTIFS(D9:D38,"*",$F9:$F38,"1")&gt;0,SUMIFS($Y9:$Y38,D9:D38,"*",$F9:$F38,"1")/COUNTIFS(D9:D38,"*",$F9:$F38,"1"),0)</f>
        <v>0.70000000000000007</v>
      </c>
      <c r="Z40" s="222"/>
      <c r="AA40" s="44"/>
      <c r="AB40" s="44"/>
      <c r="AC40" s="44"/>
      <c r="AD40" s="44"/>
      <c r="AE40" s="44"/>
      <c r="AF40" s="44"/>
      <c r="AG40" s="44"/>
      <c r="AH40" s="44"/>
    </row>
    <row r="41" spans="1:175" ht="15.95" customHeight="1" x14ac:dyDescent="0.25">
      <c r="A41" s="178"/>
      <c r="B41" s="273">
        <f>IF(OR(Capa!$B$6=0,Capa!B6=1),(Y40*70+Y41*30)/100,
        IF(OR(Capa!B6=2,Capa!B6=3),((Y40*60+Y41*30)/100)+
                                                                IF(AND(Capa!B6=2,M40&gt;0),0.1,0)+
                                                                IF(AND(Capa!B6=3,M40&gt;0),0.05,0)+
                                                                IF(AND(Capa!B6=3,N40&gt;0),0.05,0),0))</f>
        <v>0.745</v>
      </c>
      <c r="C41" s="370" t="s">
        <v>104</v>
      </c>
      <c r="D41" s="371"/>
      <c r="E41" s="255"/>
      <c r="F41" s="210"/>
      <c r="G41" s="255"/>
      <c r="H41" s="256"/>
      <c r="I41" s="257"/>
      <c r="J41" s="255"/>
      <c r="K41" s="255"/>
      <c r="L41" s="267"/>
      <c r="M41" s="268"/>
      <c r="N41" s="268"/>
      <c r="O41" s="259"/>
      <c r="P41" s="255"/>
      <c r="Q41" s="255"/>
      <c r="R41" s="255"/>
      <c r="S41" s="255"/>
      <c r="T41" s="255"/>
      <c r="U41" s="242"/>
      <c r="V41" s="369" t="s">
        <v>101</v>
      </c>
      <c r="W41" s="369"/>
      <c r="X41" s="222"/>
      <c r="Y41" s="277">
        <f>IF(COUNTIFS(D9:D38,"*",$F9:$F38,"&lt;&gt;1")&gt;0,SUMIFS($Y9:$Y38,D9:D38,"*",$F9:$F38,"&lt;&gt;1")/COUNTIFS(D9:D38,"*",$F9:$F38,"&lt;&gt;1"),0)</f>
        <v>0.85</v>
      </c>
      <c r="Z41" s="222"/>
      <c r="AA41" s="44"/>
      <c r="AB41" s="44"/>
      <c r="AC41" s="44"/>
      <c r="AD41" s="44"/>
      <c r="AE41" s="44"/>
      <c r="AF41" s="44"/>
      <c r="AG41" s="44"/>
      <c r="AH41" s="44"/>
    </row>
    <row r="42" spans="1:175" ht="15.6" customHeight="1" x14ac:dyDescent="0.25">
      <c r="A42" s="178"/>
      <c r="B42" s="274">
        <f>'Quadro Geral'!F31</f>
        <v>8.94</v>
      </c>
      <c r="C42" s="269" t="s">
        <v>67</v>
      </c>
      <c r="D42" s="271"/>
      <c r="E42" s="255"/>
      <c r="F42" s="210"/>
      <c r="G42" s="255"/>
      <c r="H42" s="256"/>
      <c r="I42" s="257"/>
      <c r="J42" s="255"/>
      <c r="K42" s="256"/>
      <c r="L42" s="258"/>
      <c r="M42" s="255"/>
      <c r="N42" s="255"/>
      <c r="O42" s="259" t="str">
        <f t="shared" si="2"/>
        <v/>
      </c>
      <c r="P42" s="255"/>
      <c r="Q42" s="256"/>
      <c r="R42" s="255"/>
      <c r="S42" s="255"/>
      <c r="T42" s="255"/>
      <c r="U42" s="242"/>
      <c r="V42" s="44"/>
      <c r="W42" s="44"/>
      <c r="X42" s="44"/>
      <c r="Y42" s="44"/>
      <c r="Z42" s="222"/>
      <c r="AA42" s="44"/>
      <c r="AB42" s="44"/>
      <c r="AC42" s="44"/>
      <c r="AD42" s="44"/>
      <c r="AE42" s="44"/>
      <c r="AF42" s="44"/>
      <c r="AG42" s="44"/>
      <c r="AH42" s="44"/>
    </row>
    <row r="43" spans="1:175" ht="15.6" customHeight="1" x14ac:dyDescent="0.25">
      <c r="A43" s="178"/>
      <c r="E43" s="255"/>
      <c r="F43" s="210"/>
      <c r="G43" s="255"/>
      <c r="H43" s="256"/>
      <c r="I43" s="257"/>
      <c r="J43" s="255"/>
      <c r="K43" s="256"/>
      <c r="L43" s="258"/>
      <c r="M43" s="255"/>
      <c r="N43" s="255"/>
      <c r="O43" s="259" t="str">
        <f t="shared" si="2"/>
        <v/>
      </c>
      <c r="P43" s="255"/>
      <c r="Q43" s="256"/>
      <c r="R43" s="255"/>
      <c r="S43" s="255"/>
      <c r="T43" s="255"/>
      <c r="U43" s="242"/>
      <c r="V43" s="255"/>
      <c r="W43" s="255"/>
      <c r="X43" s="255"/>
      <c r="Y43" s="255"/>
      <c r="Z43" s="222"/>
      <c r="AA43" s="44"/>
      <c r="AB43" s="44"/>
      <c r="AC43" s="44"/>
      <c r="AD43" s="44"/>
      <c r="AE43" s="44"/>
      <c r="AF43" s="44"/>
      <c r="AG43" s="44"/>
      <c r="AH43" s="44"/>
    </row>
    <row r="44" spans="1:175" ht="6.6" customHeight="1" x14ac:dyDescent="0.25">
      <c r="A44" s="178"/>
      <c r="B44" s="264"/>
      <c r="C44" s="265"/>
      <c r="D44" s="266"/>
      <c r="E44" s="208"/>
      <c r="F44" s="209"/>
      <c r="G44" s="208"/>
      <c r="H44" s="208"/>
      <c r="I44" s="209"/>
      <c r="J44" s="208"/>
      <c r="K44" s="208"/>
      <c r="L44" s="208"/>
      <c r="M44" s="208"/>
      <c r="N44" s="208"/>
      <c r="O44" s="209"/>
      <c r="P44" s="208"/>
      <c r="Q44" s="208"/>
      <c r="R44" s="208"/>
      <c r="S44" s="208"/>
      <c r="T44" s="208"/>
      <c r="U44" s="210"/>
      <c r="V44" s="210"/>
      <c r="W44" s="210"/>
      <c r="X44" s="210"/>
      <c r="Y44" s="210"/>
      <c r="Z44" s="210"/>
      <c r="AA44" s="211"/>
      <c r="AB44" s="211"/>
      <c r="AC44" s="211"/>
      <c r="AD44" s="211"/>
      <c r="AE44" s="211"/>
      <c r="AF44" s="211"/>
      <c r="AG44" s="211"/>
      <c r="AH44" s="44"/>
    </row>
    <row r="45" spans="1:175" ht="22.5" customHeight="1" x14ac:dyDescent="0.25">
      <c r="A45" s="6"/>
      <c r="B45" s="212" t="s">
        <v>89</v>
      </c>
      <c r="C45" s="213"/>
      <c r="D45" s="213"/>
      <c r="E45" s="213"/>
      <c r="F45" s="213"/>
      <c r="G45" s="213"/>
      <c r="H45" s="213"/>
      <c r="I45" s="213"/>
      <c r="J45" s="213"/>
      <c r="K45" s="213"/>
      <c r="L45" s="213"/>
      <c r="M45" s="213"/>
      <c r="N45" s="213"/>
      <c r="O45" s="213"/>
      <c r="P45" s="213"/>
      <c r="Q45" s="213"/>
      <c r="R45" s="213"/>
      <c r="S45" s="213"/>
      <c r="T45" s="214"/>
      <c r="U45" s="6"/>
      <c r="V45" s="6"/>
      <c r="W45" s="6"/>
      <c r="X45" s="6"/>
      <c r="Y45" s="6"/>
      <c r="Z45" s="6"/>
      <c r="AA45" s="44"/>
      <c r="AB45" s="44"/>
      <c r="AC45" s="44"/>
      <c r="AD45" s="44"/>
      <c r="AE45" s="44"/>
      <c r="AF45" s="44"/>
      <c r="AG45" s="44"/>
      <c r="AH45" s="44"/>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row>
    <row r="46" spans="1:175" s="42" customFormat="1" x14ac:dyDescent="0.25">
      <c r="A46" s="44"/>
      <c r="B46" s="215"/>
      <c r="C46" s="363"/>
      <c r="D46" s="364"/>
      <c r="E46" s="364"/>
      <c r="F46" s="364"/>
      <c r="G46" s="364"/>
      <c r="H46" s="364"/>
      <c r="I46" s="364"/>
      <c r="J46" s="364"/>
      <c r="K46" s="364"/>
      <c r="L46" s="364"/>
      <c r="M46" s="364"/>
      <c r="N46" s="364"/>
      <c r="O46" s="364"/>
      <c r="P46" s="364"/>
      <c r="Q46" s="364"/>
      <c r="R46" s="364"/>
      <c r="S46" s="364"/>
      <c r="T46" s="365"/>
      <c r="U46" s="44"/>
      <c r="V46" s="44"/>
      <c r="W46" s="44"/>
      <c r="X46" s="44"/>
      <c r="Y46" s="44"/>
      <c r="Z46" s="44"/>
      <c r="AA46" s="44"/>
      <c r="AB46" s="44"/>
      <c r="AC46" s="44"/>
      <c r="AD46" s="44"/>
      <c r="AE46" s="44"/>
      <c r="AF46" s="44"/>
      <c r="AG46" s="44"/>
      <c r="AH46" s="44"/>
    </row>
    <row r="47" spans="1:175" s="42" customFormat="1" x14ac:dyDescent="0.25">
      <c r="A47" s="44"/>
      <c r="B47" s="215"/>
      <c r="C47" s="363"/>
      <c r="D47" s="364"/>
      <c r="E47" s="364"/>
      <c r="F47" s="364"/>
      <c r="G47" s="364"/>
      <c r="H47" s="364"/>
      <c r="I47" s="364"/>
      <c r="J47" s="364"/>
      <c r="K47" s="364"/>
      <c r="L47" s="364"/>
      <c r="M47" s="364"/>
      <c r="N47" s="364"/>
      <c r="O47" s="364"/>
      <c r="P47" s="364"/>
      <c r="Q47" s="364"/>
      <c r="R47" s="364"/>
      <c r="S47" s="364"/>
      <c r="T47" s="365"/>
      <c r="U47" s="44"/>
      <c r="V47" s="44"/>
      <c r="W47" s="44"/>
      <c r="X47" s="44"/>
      <c r="Y47" s="44"/>
      <c r="Z47" s="44"/>
      <c r="AA47" s="44"/>
      <c r="AB47" s="44"/>
      <c r="AC47" s="44"/>
      <c r="AD47" s="44"/>
      <c r="AE47" s="44"/>
      <c r="AF47" s="44"/>
      <c r="AG47" s="44"/>
      <c r="AH47" s="44"/>
    </row>
    <row r="48" spans="1:175" s="42" customFormat="1" x14ac:dyDescent="0.25">
      <c r="A48" s="44"/>
      <c r="B48" s="215"/>
      <c r="C48" s="363"/>
      <c r="D48" s="364"/>
      <c r="E48" s="364"/>
      <c r="F48" s="364"/>
      <c r="G48" s="364"/>
      <c r="H48" s="364"/>
      <c r="I48" s="364"/>
      <c r="J48" s="364"/>
      <c r="K48" s="364"/>
      <c r="L48" s="364"/>
      <c r="M48" s="364"/>
      <c r="N48" s="364"/>
      <c r="O48" s="364"/>
      <c r="P48" s="364"/>
      <c r="Q48" s="364"/>
      <c r="R48" s="364"/>
      <c r="S48" s="364"/>
      <c r="T48" s="365"/>
      <c r="U48" s="44"/>
      <c r="V48" s="44"/>
      <c r="W48" s="44"/>
      <c r="X48" s="44"/>
      <c r="Y48" s="44"/>
      <c r="Z48" s="44"/>
      <c r="AA48" s="44"/>
      <c r="AB48" s="44"/>
      <c r="AC48" s="44"/>
      <c r="AD48" s="44"/>
      <c r="AE48" s="44"/>
      <c r="AF48" s="44"/>
      <c r="AG48" s="44"/>
      <c r="AH48" s="44"/>
    </row>
    <row r="49" spans="1:34" s="42" customFormat="1" x14ac:dyDescent="0.25">
      <c r="A49" s="44"/>
      <c r="B49" s="215"/>
      <c r="C49" s="363"/>
      <c r="D49" s="364"/>
      <c r="E49" s="364"/>
      <c r="F49" s="364"/>
      <c r="G49" s="364"/>
      <c r="H49" s="364"/>
      <c r="I49" s="364"/>
      <c r="J49" s="364"/>
      <c r="K49" s="364"/>
      <c r="L49" s="364"/>
      <c r="M49" s="364"/>
      <c r="N49" s="364"/>
      <c r="O49" s="364"/>
      <c r="P49" s="364"/>
      <c r="Q49" s="364"/>
      <c r="R49" s="364"/>
      <c r="S49" s="364"/>
      <c r="T49" s="365"/>
      <c r="U49" s="44"/>
      <c r="V49" s="44"/>
      <c r="W49" s="44"/>
      <c r="X49" s="44"/>
      <c r="Y49" s="44"/>
      <c r="Z49" s="44"/>
      <c r="AA49" s="44"/>
      <c r="AB49" s="44"/>
      <c r="AC49" s="44"/>
      <c r="AD49" s="44"/>
      <c r="AE49" s="44"/>
      <c r="AF49" s="44"/>
      <c r="AG49" s="44"/>
      <c r="AH49" s="44"/>
    </row>
    <row r="50" spans="1:34" s="42" customFormat="1" x14ac:dyDescent="0.25">
      <c r="B50" s="216"/>
      <c r="C50" s="216"/>
    </row>
    <row r="51" spans="1:34" s="42" customFormat="1" x14ac:dyDescent="0.25">
      <c r="B51" s="216"/>
      <c r="C51" s="216"/>
    </row>
    <row r="52" spans="1:34" s="42" customFormat="1" x14ac:dyDescent="0.25">
      <c r="B52" s="216"/>
      <c r="C52" s="216"/>
    </row>
    <row r="53" spans="1:34" s="42" customFormat="1" x14ac:dyDescent="0.25">
      <c r="B53" s="216"/>
      <c r="C53" s="216"/>
    </row>
    <row r="54" spans="1:34" s="42" customFormat="1" x14ac:dyDescent="0.25">
      <c r="B54" s="216"/>
      <c r="C54" s="216"/>
    </row>
    <row r="55" spans="1:34" s="42" customFormat="1" x14ac:dyDescent="0.25">
      <c r="B55" s="216"/>
      <c r="C55" s="216"/>
    </row>
    <row r="56" spans="1:34" s="42" customFormat="1" x14ac:dyDescent="0.25">
      <c r="B56" s="216"/>
      <c r="C56" s="216"/>
    </row>
    <row r="57" spans="1:34" s="42" customFormat="1" x14ac:dyDescent="0.25">
      <c r="B57" s="216"/>
      <c r="C57" s="216"/>
    </row>
    <row r="58" spans="1:34" s="42" customFormat="1" x14ac:dyDescent="0.25">
      <c r="B58" s="216"/>
      <c r="C58" s="216"/>
    </row>
    <row r="59" spans="1:34" s="42" customFormat="1" x14ac:dyDescent="0.25">
      <c r="B59" s="216"/>
      <c r="C59" s="216"/>
    </row>
    <row r="60" spans="1:34" s="42" customFormat="1" x14ac:dyDescent="0.25">
      <c r="B60" s="216"/>
      <c r="C60" s="216"/>
    </row>
    <row r="61" spans="1:34" s="42" customFormat="1" x14ac:dyDescent="0.25">
      <c r="B61" s="216"/>
      <c r="C61" s="216"/>
    </row>
    <row r="62" spans="1:34" s="42" customFormat="1" x14ac:dyDescent="0.25">
      <c r="B62" s="216"/>
      <c r="C62" s="216"/>
    </row>
    <row r="63" spans="1:34" s="42" customFormat="1" x14ac:dyDescent="0.25">
      <c r="B63" s="216"/>
      <c r="C63" s="216"/>
    </row>
    <row r="64" spans="1:34" s="42" customFormat="1" x14ac:dyDescent="0.25">
      <c r="B64" s="216"/>
      <c r="C64" s="216"/>
    </row>
    <row r="65" spans="2:3" s="42" customFormat="1" x14ac:dyDescent="0.25">
      <c r="B65" s="216"/>
      <c r="C65" s="216"/>
    </row>
    <row r="66" spans="2:3" s="42" customFormat="1" x14ac:dyDescent="0.25">
      <c r="B66" s="216"/>
      <c r="C66" s="216"/>
    </row>
    <row r="67" spans="2:3" s="42" customFormat="1" x14ac:dyDescent="0.25">
      <c r="B67" s="216"/>
      <c r="C67" s="216"/>
    </row>
    <row r="68" spans="2:3" s="42" customFormat="1" x14ac:dyDescent="0.25">
      <c r="B68" s="216"/>
      <c r="C68" s="216"/>
    </row>
    <row r="69" spans="2:3" s="42" customFormat="1" x14ac:dyDescent="0.25">
      <c r="B69" s="216"/>
      <c r="C69" s="216"/>
    </row>
    <row r="70" spans="2:3" s="42" customFormat="1" x14ac:dyDescent="0.25">
      <c r="B70" s="216"/>
      <c r="C70" s="216"/>
    </row>
    <row r="71" spans="2:3" s="42" customFormat="1" x14ac:dyDescent="0.25">
      <c r="B71" s="216"/>
      <c r="C71" s="216"/>
    </row>
    <row r="72" spans="2:3" s="42" customFormat="1" x14ac:dyDescent="0.25">
      <c r="B72" s="216"/>
      <c r="C72" s="216"/>
    </row>
    <row r="73" spans="2:3" s="42" customFormat="1" x14ac:dyDescent="0.25">
      <c r="B73" s="216"/>
      <c r="C73" s="216"/>
    </row>
    <row r="74" spans="2:3" s="42" customFormat="1" x14ac:dyDescent="0.25">
      <c r="B74" s="216"/>
      <c r="C74" s="216"/>
    </row>
    <row r="75" spans="2:3" s="42" customFormat="1" x14ac:dyDescent="0.25">
      <c r="B75" s="216"/>
      <c r="C75" s="216"/>
    </row>
    <row r="76" spans="2:3" s="42" customFormat="1" x14ac:dyDescent="0.25">
      <c r="B76" s="216"/>
      <c r="C76" s="216"/>
    </row>
    <row r="77" spans="2:3" s="42" customFormat="1" x14ac:dyDescent="0.25">
      <c r="B77" s="216"/>
      <c r="C77" s="216"/>
    </row>
    <row r="78" spans="2:3" s="42" customFormat="1" x14ac:dyDescent="0.25">
      <c r="B78" s="216"/>
      <c r="C78" s="216"/>
    </row>
    <row r="79" spans="2:3" s="42" customFormat="1" x14ac:dyDescent="0.25">
      <c r="B79" s="216"/>
      <c r="C79" s="216"/>
    </row>
    <row r="80" spans="2:3" s="42" customFormat="1" x14ac:dyDescent="0.25">
      <c r="B80" s="216"/>
      <c r="C80" s="216"/>
    </row>
    <row r="81" spans="2:3" s="42" customFormat="1" x14ac:dyDescent="0.25">
      <c r="B81" s="216"/>
      <c r="C81" s="216"/>
    </row>
    <row r="82" spans="2:3" s="42" customFormat="1" x14ac:dyDescent="0.25">
      <c r="B82" s="216"/>
      <c r="C82" s="216"/>
    </row>
    <row r="83" spans="2:3" s="42" customFormat="1" x14ac:dyDescent="0.25">
      <c r="B83" s="216"/>
      <c r="C83" s="216"/>
    </row>
    <row r="84" spans="2:3" s="42" customFormat="1" x14ac:dyDescent="0.25">
      <c r="B84" s="216"/>
      <c r="C84" s="216"/>
    </row>
    <row r="85" spans="2:3" s="42" customFormat="1" x14ac:dyDescent="0.25">
      <c r="B85" s="216"/>
      <c r="C85" s="216"/>
    </row>
    <row r="86" spans="2:3" s="42" customFormat="1" x14ac:dyDescent="0.25">
      <c r="B86" s="216"/>
      <c r="C86" s="216"/>
    </row>
    <row r="87" spans="2:3" s="42" customFormat="1" x14ac:dyDescent="0.25">
      <c r="B87" s="216"/>
      <c r="C87" s="216"/>
    </row>
    <row r="88" spans="2:3" s="42" customFormat="1" x14ac:dyDescent="0.25">
      <c r="B88" s="216"/>
      <c r="C88" s="216"/>
    </row>
    <row r="89" spans="2:3" s="42" customFormat="1" x14ac:dyDescent="0.25">
      <c r="B89" s="216"/>
      <c r="C89" s="216"/>
    </row>
    <row r="90" spans="2:3" s="42" customFormat="1" x14ac:dyDescent="0.25">
      <c r="B90" s="216"/>
      <c r="C90" s="216"/>
    </row>
    <row r="91" spans="2:3" s="42" customFormat="1" x14ac:dyDescent="0.25">
      <c r="B91" s="216"/>
      <c r="C91" s="216"/>
    </row>
    <row r="92" spans="2:3" s="42" customFormat="1" x14ac:dyDescent="0.25">
      <c r="B92" s="216"/>
      <c r="C92" s="216"/>
    </row>
    <row r="93" spans="2:3" s="42" customFormat="1" x14ac:dyDescent="0.25">
      <c r="B93" s="216"/>
      <c r="C93" s="216"/>
    </row>
    <row r="94" spans="2:3" s="42" customFormat="1" x14ac:dyDescent="0.25">
      <c r="B94" s="216"/>
      <c r="C94" s="216"/>
    </row>
    <row r="95" spans="2:3" s="42" customFormat="1" x14ac:dyDescent="0.25">
      <c r="B95" s="216"/>
      <c r="C95" s="216"/>
    </row>
    <row r="96" spans="2:3" s="42" customFormat="1" x14ac:dyDescent="0.25">
      <c r="B96" s="216"/>
      <c r="C96" s="216"/>
    </row>
    <row r="97" spans="2:3" s="42" customFormat="1" x14ac:dyDescent="0.25">
      <c r="B97" s="216"/>
      <c r="C97" s="216"/>
    </row>
    <row r="98" spans="2:3" s="42" customFormat="1" x14ac:dyDescent="0.25">
      <c r="B98" s="216"/>
      <c r="C98" s="216"/>
    </row>
    <row r="99" spans="2:3" s="42" customFormat="1" x14ac:dyDescent="0.25">
      <c r="B99" s="216"/>
      <c r="C99" s="216"/>
    </row>
    <row r="100" spans="2:3" s="42" customFormat="1" x14ac:dyDescent="0.25">
      <c r="B100" s="216"/>
      <c r="C100" s="216"/>
    </row>
    <row r="101" spans="2:3" s="42" customFormat="1" x14ac:dyDescent="0.25">
      <c r="B101" s="216"/>
      <c r="C101" s="216"/>
    </row>
    <row r="102" spans="2:3" s="42" customFormat="1" x14ac:dyDescent="0.25">
      <c r="B102" s="216"/>
      <c r="C102" s="216"/>
    </row>
    <row r="103" spans="2:3" s="42" customFormat="1" x14ac:dyDescent="0.25">
      <c r="B103" s="216"/>
      <c r="C103" s="216"/>
    </row>
    <row r="104" spans="2:3" s="42" customFormat="1" x14ac:dyDescent="0.25">
      <c r="B104" s="216"/>
      <c r="C104" s="216"/>
    </row>
    <row r="105" spans="2:3" s="42" customFormat="1" x14ac:dyDescent="0.25">
      <c r="B105" s="216"/>
      <c r="C105" s="216"/>
    </row>
  </sheetData>
  <sheetProtection algorithmName="SHA-512" hashValue="z45rZF9xTKj7QKNv/7nvJRYU884T/u4fShs7S6pX4URmjOAB48ek078mU8aTwNhtNCbP0GpT2CjfA/51XF4GAQ==" saltValue="KXmaKkR7X4xYQiLeBRaEQQ==" spinCount="100000" sheet="1" formatCells="0" formatColumns="0" formatRows="0"/>
  <mergeCells count="14">
    <mergeCell ref="G3:W3"/>
    <mergeCell ref="G4:H4"/>
    <mergeCell ref="J4:N4"/>
    <mergeCell ref="P4:T4"/>
    <mergeCell ref="V4:W4"/>
    <mergeCell ref="C47:T47"/>
    <mergeCell ref="C48:T48"/>
    <mergeCell ref="C49:T49"/>
    <mergeCell ref="AA4:AG4"/>
    <mergeCell ref="V40:W40"/>
    <mergeCell ref="V41:W41"/>
    <mergeCell ref="C41:D41"/>
    <mergeCell ref="C46:T46"/>
    <mergeCell ref="B4:D4"/>
  </mergeCells>
  <conditionalFormatting sqref="B4">
    <cfRule type="dataBar" priority="585">
      <dataBar>
        <cfvo type="num" val="0.1"/>
        <cfvo type="num" val="1"/>
        <color rgb="FF92D050"/>
      </dataBar>
      <extLst>
        <ext xmlns:x14="http://schemas.microsoft.com/office/spreadsheetml/2009/9/main" uri="{B025F937-C7B1-47D3-B67F-A62EFF666E3E}">
          <x14:id>{D8E349BE-B51C-469D-B5C8-81CD597F66B7}</x14:id>
        </ext>
      </extLst>
    </cfRule>
  </conditionalFormatting>
  <conditionalFormatting sqref="H9:H38">
    <cfRule type="expression" dxfId="27" priority="19">
      <formula>AND($G9&lt;&gt;"S",NOT(ISBLANK($H9)))</formula>
    </cfRule>
  </conditionalFormatting>
  <conditionalFormatting sqref="J9:T38">
    <cfRule type="expression" dxfId="26" priority="1">
      <formula>$F9&lt;&gt;1</formula>
    </cfRule>
  </conditionalFormatting>
  <conditionalFormatting sqref="V9:W38">
    <cfRule type="expression" dxfId="25" priority="7" stopIfTrue="1">
      <formula>AND($F9&lt;&gt;1,NOT(ISBLANK($V9)))</formula>
    </cfRule>
    <cfRule type="expression" dxfId="24" priority="8">
      <formula>$F9&lt;&gt;1</formula>
    </cfRule>
  </conditionalFormatting>
  <dataValidations disablePrompts="1" count="14">
    <dataValidation type="list" allowBlank="1" showInputMessage="1" showErrorMessage="1" promptTitle="Informe PF ou OM" prompt="Descreva o PF ou a OM à Direita" sqref="B46:B49" xr:uid="{00000000-0002-0000-0800-000000000000}">
      <formula1>"PF,OM"</formula1>
    </dataValidation>
    <dataValidation allowBlank="1" showInputMessage="1" showErrorMessage="1" error="Opção inválida" sqref="T9:T38" xr:uid="{00000000-0002-0000-0800-000001000000}"/>
    <dataValidation type="list" allowBlank="1" showInputMessage="1" showErrorMessage="1" error="Opção inválida" promptTitle="Há padrão suficiente" sqref="E36:E38 P39 P8" xr:uid="{00000000-0002-0000-0800-000002000000}">
      <formula1>"S,N,s,n,NS,ns"</formula1>
    </dataValidation>
    <dataValidation type="list" allowBlank="1" showInputMessage="1" showErrorMessage="1" error="Opção inválida" sqref="T8 V8:W8 V39:W39 T39 S44:T44 S8:S39" xr:uid="{00000000-0002-0000-0800-000003000000}">
      <formula1>"MT,EF,mt,ef"</formula1>
    </dataValidation>
    <dataValidation type="list" allowBlank="1" showInputMessage="1" showErrorMessage="1" promptTitle="Bom quando" prompt="&quot;+&quot; Aumentar_x000a_&quot;=&quot; Manter _x000a_&quot;-&quot;  Diminuir" sqref="AA9:AA38" xr:uid="{00000000-0002-0000-0800-000004000000}">
      <formula1>"+,=,-"</formula1>
    </dataValidation>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10" xr:uid="{00000000-0002-0000-0800-000005000000}"/>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10" xr:uid="{00000000-0002-0000-0800-000006000000}"/>
    <dataValidation type="list" allowBlank="1" showInputMessage="1" showErrorMessage="1" error="Opção inválida" promptTitle="Há padrão suficiente" sqref="H8 Q8 K8 H39 K39 Q39 Q44 M44:N44 H44 K44 M8:N39" xr:uid="{00000000-0002-0000-0800-000007000000}">
      <formula1>"S,N,NS,s,n,ns"</formula1>
    </dataValidation>
    <dataValidation type="list" allowBlank="1" showInputMessage="1" showErrorMessage="1" error="Opção inválida" promptTitle="Há padrão suficiente" sqref="P44 E8 J44 E39:E44 G44 J8:J39 P9:P38 G8:G39" xr:uid="{00000000-0002-0000-0800-000008000000}">
      <formula1>"S,N,s,n"</formula1>
    </dataValidation>
    <dataValidation type="list" allowBlank="1" showInputMessage="1" showErrorMessage="1" error="Opção inválida" promptTitle="Há padrão suficiente" sqref="K9:K38 H9:H38" xr:uid="{00000000-0002-0000-0800-000009000000}">
      <formula1>"0,1,2,3"</formula1>
    </dataValidation>
    <dataValidation type="list" allowBlank="1" showInputMessage="1" showErrorMessage="1" error="Opção inválida! 0,1,2 ou 3." sqref="V9:V38" xr:uid="{00000000-0002-0000-0800-00000A000000}">
      <formula1>"0,1,2,3"</formula1>
    </dataValidation>
    <dataValidation type="list" allowBlank="1" showInputMessage="1" showErrorMessage="1" error="Opção inválida! 0,1,2 ou 3" promptTitle="Há padrão suficiente" sqref="Q9:Q38" xr:uid="{00000000-0002-0000-0800-00000B000000}">
      <formula1>"0,1,2,3"</formula1>
    </dataValidation>
    <dataValidation type="list" allowBlank="1" showInputMessage="1" showErrorMessage="1" error="Opção inválida!" sqref="E35" xr:uid="{00000000-0002-0000-0800-00000C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sqref="E9:E34" xr:uid="{00000000-0002-0000-0800-00000D000000}">
      <formula1>"N,E,O,n,e,o,NO,EO,no,eo,ON,OE,on,oe"</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D8E349BE-B51C-469D-B5C8-81CD597F66B7}">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2</vt:i4>
      </vt:variant>
    </vt:vector>
  </HeadingPairs>
  <TitlesOfParts>
    <vt:vector size="18" baseType="lpstr">
      <vt:lpstr>Capa</vt:lpstr>
      <vt:lpstr>1</vt:lpstr>
      <vt:lpstr>2</vt:lpstr>
      <vt:lpstr>3</vt:lpstr>
      <vt:lpstr>4</vt:lpstr>
      <vt:lpstr>5</vt:lpstr>
      <vt:lpstr>6</vt:lpstr>
      <vt:lpstr>7</vt:lpstr>
      <vt:lpstr>8.1</vt:lpstr>
      <vt:lpstr>8.2</vt:lpstr>
      <vt:lpstr>8.3</vt:lpstr>
      <vt:lpstr>8.4</vt:lpstr>
      <vt:lpstr>8.5</vt:lpstr>
      <vt:lpstr>8.6</vt:lpstr>
      <vt:lpstr>8.7</vt:lpstr>
      <vt:lpstr>Quadro Geral</vt:lpstr>
      <vt:lpstr>'1'!_ftnref1</vt:lpstr>
      <vt:lpstr>'2'!_ftnref3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Schauff</dc:creator>
  <cp:lastModifiedBy>Carlos Schauff</cp:lastModifiedBy>
  <dcterms:created xsi:type="dcterms:W3CDTF">2022-02-16T21:36:36Z</dcterms:created>
  <dcterms:modified xsi:type="dcterms:W3CDTF">2025-05-05T15:55:13Z</dcterms:modified>
</cp:coreProperties>
</file>